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G:\Unidades compartidas\Z_Sandra_Patino\T48\PMA Humedal Chiguasuque_La Isla_Jul 2023\2. Capitulo I. Descripcion\Anexos\Anexo A\Anexo A1.Inf_base_clima\"/>
    </mc:Choice>
  </mc:AlternateContent>
  <xr:revisionPtr revIDLastSave="0" documentId="13_ncr:1_{C079AD80-9584-4554-A660-DED641C4E326}" xr6:coauthVersionLast="47" xr6:coauthVersionMax="47" xr10:uidLastSave="{00000000-0000-0000-0000-000000000000}"/>
  <bookViews>
    <workbookView xWindow="-120" yWindow="-120" windowWidth="29040" windowHeight="15840" tabRatio="749" activeTab="1" xr2:uid="{00000000-000D-0000-FFFF-FFFF00000000}"/>
  </bookViews>
  <sheets>
    <sheet name="Estaciones" sheetId="1" r:id="rId1"/>
    <sheet name="Precipitacion_Isla" sheetId="24" r:id="rId2"/>
    <sheet name="Precipitacion" sheetId="7" r:id="rId3"/>
    <sheet name="P otras" sheetId="25" r:id="rId4"/>
    <sheet name="SPI_años" sheetId="17" r:id="rId5"/>
    <sheet name="BrilloSolar" sheetId="2" r:id="rId6"/>
    <sheet name="Rad Sol" sheetId="10" r:id="rId7"/>
    <sheet name="Evaporacion" sheetId="3" r:id="rId8"/>
    <sheet name="Humedad R" sheetId="4" r:id="rId9"/>
    <sheet name="Temperatura" sheetId="6" r:id="rId10"/>
    <sheet name="ETP_ETR" sheetId="9" r:id="rId11"/>
    <sheet name="BalHid_INEM_Variav.Climatica " sheetId="18" r:id="rId12"/>
  </sheets>
  <externalReferences>
    <externalReference r:id="rId13"/>
  </externalReferences>
  <definedNames>
    <definedName name="_xlnm._FilterDatabase" localSheetId="5" hidden="1">BrilloSolar!#REF!</definedName>
    <definedName name="_xlnm._FilterDatabase" localSheetId="0" hidden="1">Estaciones!#REF!</definedName>
    <definedName name="_xlnm._FilterDatabase" localSheetId="10" hidden="1">ETP_ETR!$DQ$72:$EC$122</definedName>
    <definedName name="_xlnm._FilterDatabase" localSheetId="7" hidden="1">Evaporacion!#REF!</definedName>
    <definedName name="_xlnm._FilterDatabase" localSheetId="8" hidden="1">'Humedad R'!#REF!</definedName>
    <definedName name="_xlnm._FilterDatabase" localSheetId="3" hidden="1">'P otras'!$X$34:$AO$63</definedName>
    <definedName name="_xlnm._FilterDatabase" localSheetId="4" hidden="1">SPI_años!$D$1:$D$23</definedName>
    <definedName name="_xlnm._FilterDatabase" localSheetId="9" hidden="1">Temperatura!#REF!</definedName>
    <definedName name="solver_adj" localSheetId="11" hidden="1">'BalHid_INEM_Variav.Climatica '!#REF!</definedName>
    <definedName name="solver_cvg" localSheetId="11" hidden="1">"""0,0001"""</definedName>
    <definedName name="solver_drv" localSheetId="11" hidden="1">1</definedName>
    <definedName name="solver_eng" localSheetId="11" hidden="1">1</definedName>
    <definedName name="solver_est" localSheetId="11" hidden="1">1</definedName>
    <definedName name="solver_itr" localSheetId="11" hidden="1">2147483647</definedName>
    <definedName name="solver_mip" localSheetId="11" hidden="1">2147483647</definedName>
    <definedName name="solver_mni" localSheetId="11" hidden="1">30</definedName>
    <definedName name="solver_mrt" localSheetId="11" hidden="1">"""0,075"""</definedName>
    <definedName name="solver_msl" localSheetId="11" hidden="1">2</definedName>
    <definedName name="solver_neg" localSheetId="11" hidden="1">1</definedName>
    <definedName name="solver_nod" localSheetId="11" hidden="1">2147483647</definedName>
    <definedName name="solver_num" localSheetId="11" hidden="1">0</definedName>
    <definedName name="solver_nwt" localSheetId="11" hidden="1">1</definedName>
    <definedName name="solver_opt" localSheetId="11" hidden="1">'BalHid_INEM_Variav.Climatica '!#REF!</definedName>
    <definedName name="solver_pre" localSheetId="11" hidden="1">"""0,000001"""</definedName>
    <definedName name="solver_rbv" localSheetId="11" hidden="1">1</definedName>
    <definedName name="solver_rlx" localSheetId="11" hidden="1">2</definedName>
    <definedName name="solver_rsd" localSheetId="11" hidden="1">0</definedName>
    <definedName name="solver_scl" localSheetId="11" hidden="1">1</definedName>
    <definedName name="solver_sho" localSheetId="11" hidden="1">2</definedName>
    <definedName name="solver_ssz" localSheetId="11" hidden="1">100</definedName>
    <definedName name="solver_tim" localSheetId="11" hidden="1">2147483647</definedName>
    <definedName name="solver_tol" localSheetId="11" hidden="1">1</definedName>
    <definedName name="solver_typ" localSheetId="11" hidden="1">3</definedName>
    <definedName name="solver_val" localSheetId="11" hidden="1">0</definedName>
    <definedName name="solver_ver" localSheetId="1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8" i="4" l="1"/>
  <c r="G90" i="25" l="1"/>
  <c r="H90" i="25"/>
  <c r="I90" i="25"/>
  <c r="J90" i="25"/>
  <c r="K90" i="25"/>
  <c r="L90" i="25"/>
  <c r="M90" i="25"/>
  <c r="N90" i="25"/>
  <c r="O90" i="25"/>
  <c r="P90" i="25"/>
  <c r="Q90" i="25"/>
  <c r="G91" i="25"/>
  <c r="H91" i="25"/>
  <c r="I91" i="25"/>
  <c r="J91" i="25"/>
  <c r="K91" i="25"/>
  <c r="L91" i="25"/>
  <c r="M91" i="25"/>
  <c r="N91" i="25"/>
  <c r="O91" i="25"/>
  <c r="P91" i="25"/>
  <c r="Q91" i="25"/>
  <c r="G92" i="25"/>
  <c r="H92" i="25"/>
  <c r="I92" i="25"/>
  <c r="J92" i="25"/>
  <c r="K92" i="25"/>
  <c r="L92" i="25"/>
  <c r="M92" i="25"/>
  <c r="N92" i="25"/>
  <c r="O92" i="25"/>
  <c r="P92" i="25"/>
  <c r="Q92" i="25"/>
  <c r="F90" i="25"/>
  <c r="F92" i="25"/>
  <c r="F91" i="25"/>
  <c r="R73" i="25"/>
  <c r="R74" i="25"/>
  <c r="R75" i="25"/>
  <c r="R76" i="25"/>
  <c r="R77" i="25"/>
  <c r="R78" i="25"/>
  <c r="R79" i="25"/>
  <c r="R80" i="25"/>
  <c r="R81" i="25"/>
  <c r="R82" i="25"/>
  <c r="R83" i="25"/>
  <c r="R84" i="25"/>
  <c r="R85" i="25"/>
  <c r="R86" i="25"/>
  <c r="R87" i="25"/>
  <c r="R88" i="25"/>
  <c r="R89" i="25"/>
  <c r="R72" i="25"/>
  <c r="AM66" i="25"/>
  <c r="AL66" i="25"/>
  <c r="AK66" i="25"/>
  <c r="AJ66" i="25"/>
  <c r="AI66" i="25"/>
  <c r="AH66" i="25"/>
  <c r="AG66" i="25"/>
  <c r="AF66" i="25"/>
  <c r="AE66" i="25"/>
  <c r="AD66" i="25"/>
  <c r="AC66" i="25"/>
  <c r="AB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AM65" i="25"/>
  <c r="AL65" i="25"/>
  <c r="AK65" i="25"/>
  <c r="AJ65" i="25"/>
  <c r="AI65" i="25"/>
  <c r="AH65" i="25"/>
  <c r="AG65" i="25"/>
  <c r="AF65" i="25"/>
  <c r="AE65" i="25"/>
  <c r="AD65" i="25"/>
  <c r="AC65" i="25"/>
  <c r="AB65" i="25"/>
  <c r="Q65" i="25"/>
  <c r="P65" i="25"/>
  <c r="O65" i="25"/>
  <c r="N65" i="25"/>
  <c r="M65" i="25"/>
  <c r="L65" i="25"/>
  <c r="K65" i="25"/>
  <c r="J65" i="25"/>
  <c r="I65" i="25"/>
  <c r="H65" i="25"/>
  <c r="G65" i="25"/>
  <c r="F65" i="25"/>
  <c r="AN64" i="25"/>
  <c r="AN65" i="25" s="1"/>
  <c r="AN66" i="25" s="1"/>
  <c r="AM64" i="25"/>
  <c r="AL64" i="25"/>
  <c r="AK64" i="25"/>
  <c r="AJ64" i="25"/>
  <c r="AI64" i="25"/>
  <c r="AH64" i="25"/>
  <c r="AG64" i="25"/>
  <c r="AF64" i="25"/>
  <c r="AE64" i="25"/>
  <c r="AD64" i="25"/>
  <c r="AC64" i="25"/>
  <c r="AB64" i="25"/>
  <c r="R64" i="25"/>
  <c r="R65" i="25" s="1"/>
  <c r="R66" i="25" s="1"/>
  <c r="Q64" i="25"/>
  <c r="P64" i="25"/>
  <c r="O64" i="25"/>
  <c r="N64" i="25"/>
  <c r="M64" i="25"/>
  <c r="L64" i="25"/>
  <c r="K64" i="25"/>
  <c r="J64" i="25"/>
  <c r="I64" i="25"/>
  <c r="H64" i="25"/>
  <c r="G64" i="25"/>
  <c r="F64" i="25"/>
  <c r="AM55" i="25"/>
  <c r="AL55" i="25"/>
  <c r="AK55" i="25"/>
  <c r="AJ55" i="25"/>
  <c r="AI55" i="25"/>
  <c r="AH55" i="25"/>
  <c r="AG55" i="25"/>
  <c r="AF55" i="25"/>
  <c r="AE55" i="25"/>
  <c r="AD55" i="25"/>
  <c r="AC55" i="25"/>
  <c r="AB55" i="25"/>
  <c r="Q55" i="25"/>
  <c r="P55" i="25"/>
  <c r="O55" i="25"/>
  <c r="N55" i="25"/>
  <c r="M55" i="25"/>
  <c r="L55" i="25"/>
  <c r="K55" i="25"/>
  <c r="J55" i="25"/>
  <c r="I55" i="25"/>
  <c r="H55" i="25"/>
  <c r="G55" i="25"/>
  <c r="F55" i="25"/>
  <c r="AM54" i="25"/>
  <c r="AL54" i="25"/>
  <c r="AK54" i="25"/>
  <c r="AJ54" i="25"/>
  <c r="AI54" i="25"/>
  <c r="AH54" i="25"/>
  <c r="AG54" i="25"/>
  <c r="AF54" i="25"/>
  <c r="AE54" i="25"/>
  <c r="AD54" i="25"/>
  <c r="AC54" i="25"/>
  <c r="AB54" i="25"/>
  <c r="Q54" i="25"/>
  <c r="P54" i="25"/>
  <c r="O54" i="25"/>
  <c r="N54" i="25"/>
  <c r="M54" i="25"/>
  <c r="L54" i="25"/>
  <c r="K54" i="25"/>
  <c r="J54" i="25"/>
  <c r="I54" i="25"/>
  <c r="H54" i="25"/>
  <c r="G54" i="25"/>
  <c r="F54" i="25"/>
  <c r="AM53" i="25"/>
  <c r="AL53" i="25"/>
  <c r="AK53" i="25"/>
  <c r="AJ53" i="25"/>
  <c r="AI53" i="25"/>
  <c r="AH53" i="25"/>
  <c r="AG53" i="25"/>
  <c r="AF53" i="25"/>
  <c r="AE53" i="25"/>
  <c r="AD53" i="25"/>
  <c r="AC53" i="25"/>
  <c r="AB53" i="25"/>
  <c r="Q53" i="25"/>
  <c r="P53" i="25"/>
  <c r="O53" i="25"/>
  <c r="N53" i="25"/>
  <c r="M53" i="25"/>
  <c r="L53" i="25"/>
  <c r="K53" i="25"/>
  <c r="J53" i="25"/>
  <c r="I53" i="25"/>
  <c r="H53" i="25"/>
  <c r="G53" i="25"/>
  <c r="F53" i="25"/>
  <c r="AN52" i="25"/>
  <c r="R52" i="25"/>
  <c r="AN51" i="25"/>
  <c r="R51" i="25"/>
  <c r="AN50" i="25"/>
  <c r="R50" i="25"/>
  <c r="AN49" i="25"/>
  <c r="R49" i="25"/>
  <c r="AN48" i="25"/>
  <c r="R48" i="25"/>
  <c r="AN47" i="25"/>
  <c r="R47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AM42" i="25"/>
  <c r="AL42" i="25"/>
  <c r="AK42" i="25"/>
  <c r="AJ42" i="25"/>
  <c r="AI42" i="25"/>
  <c r="AH42" i="25"/>
  <c r="AG42" i="25"/>
  <c r="AF42" i="25"/>
  <c r="AE42" i="25"/>
  <c r="AD42" i="25"/>
  <c r="AC42" i="25"/>
  <c r="AB42" i="25"/>
  <c r="Q42" i="25"/>
  <c r="P42" i="25"/>
  <c r="O42" i="25"/>
  <c r="N42" i="25"/>
  <c r="M42" i="25"/>
  <c r="L42" i="25"/>
  <c r="K42" i="25"/>
  <c r="J42" i="25"/>
  <c r="I42" i="25"/>
  <c r="H42" i="25"/>
  <c r="G42" i="25"/>
  <c r="F42" i="25"/>
  <c r="AM41" i="25"/>
  <c r="AL41" i="25"/>
  <c r="AK41" i="25"/>
  <c r="AJ41" i="25"/>
  <c r="AI41" i="25"/>
  <c r="AH41" i="25"/>
  <c r="AG41" i="25"/>
  <c r="AF41" i="25"/>
  <c r="AE41" i="25"/>
  <c r="AD41" i="25"/>
  <c r="AC41" i="25"/>
  <c r="AB41" i="25"/>
  <c r="Q41" i="25"/>
  <c r="P41" i="25"/>
  <c r="O41" i="25"/>
  <c r="N41" i="25"/>
  <c r="M41" i="25"/>
  <c r="L41" i="25"/>
  <c r="K41" i="25"/>
  <c r="J41" i="25"/>
  <c r="I41" i="25"/>
  <c r="H41" i="25"/>
  <c r="G41" i="25"/>
  <c r="F41" i="25"/>
  <c r="AN40" i="25"/>
  <c r="R40" i="25"/>
  <c r="AN39" i="25"/>
  <c r="R39" i="25"/>
  <c r="AN38" i="25"/>
  <c r="R38" i="25"/>
  <c r="AN37" i="25"/>
  <c r="R37" i="25"/>
  <c r="AN36" i="25"/>
  <c r="R36" i="25"/>
  <c r="AN35" i="25"/>
  <c r="AN41" i="25" s="1"/>
  <c r="R35" i="25"/>
  <c r="AN24" i="25"/>
  <c r="R24" i="25"/>
  <c r="AN23" i="25"/>
  <c r="R23" i="25"/>
  <c r="AN22" i="25"/>
  <c r="R22" i="25"/>
  <c r="AN21" i="25"/>
  <c r="R21" i="25"/>
  <c r="AN20" i="25"/>
  <c r="R20" i="25"/>
  <c r="AN19" i="25"/>
  <c r="R19" i="25"/>
  <c r="AN18" i="25"/>
  <c r="R18" i="25"/>
  <c r="AN17" i="25"/>
  <c r="R17" i="25"/>
  <c r="AN16" i="25"/>
  <c r="R16" i="25"/>
  <c r="AN15" i="25"/>
  <c r="R15" i="25"/>
  <c r="AN14" i="25"/>
  <c r="R14" i="25"/>
  <c r="AN13" i="25"/>
  <c r="R13" i="25"/>
  <c r="AN12" i="25"/>
  <c r="R12" i="25"/>
  <c r="AN11" i="25"/>
  <c r="R11" i="25"/>
  <c r="AN10" i="25"/>
  <c r="R10" i="25"/>
  <c r="AN9" i="25"/>
  <c r="R9" i="25"/>
  <c r="AN8" i="25"/>
  <c r="R8" i="25"/>
  <c r="AN7" i="25"/>
  <c r="R7" i="25"/>
  <c r="R54" i="25" l="1"/>
  <c r="R41" i="25"/>
  <c r="R42" i="25" s="1"/>
  <c r="R43" i="25" s="1"/>
  <c r="R53" i="25"/>
  <c r="R55" i="25" s="1"/>
  <c r="AN53" i="25"/>
  <c r="AN42" i="25"/>
  <c r="AN43" i="25" s="1"/>
  <c r="AN55" i="25" l="1"/>
  <c r="AN54" i="25"/>
  <c r="C8" i="18"/>
  <c r="C12" i="18"/>
  <c r="F8" i="18"/>
  <c r="U8" i="18"/>
  <c r="Q32" i="3"/>
  <c r="P32" i="3"/>
  <c r="O32" i="3"/>
  <c r="N32" i="3"/>
  <c r="M32" i="3"/>
  <c r="L32" i="3"/>
  <c r="K32" i="3"/>
  <c r="J32" i="3"/>
  <c r="I32" i="3"/>
  <c r="H32" i="3"/>
  <c r="G32" i="3"/>
  <c r="F32" i="3"/>
  <c r="Q31" i="3"/>
  <c r="P31" i="3"/>
  <c r="O31" i="3"/>
  <c r="N31" i="3"/>
  <c r="M31" i="3"/>
  <c r="L31" i="3"/>
  <c r="K31" i="3"/>
  <c r="J31" i="3"/>
  <c r="I31" i="3"/>
  <c r="H31" i="3"/>
  <c r="G31" i="3"/>
  <c r="F31" i="3"/>
  <c r="Q30" i="3"/>
  <c r="P30" i="3"/>
  <c r="O30" i="3"/>
  <c r="N30" i="3"/>
  <c r="M30" i="3"/>
  <c r="L30" i="3"/>
  <c r="K30" i="3"/>
  <c r="J30" i="3"/>
  <c r="I30" i="3"/>
  <c r="H30" i="3"/>
  <c r="G30" i="3"/>
  <c r="F30" i="3"/>
  <c r="DC10" i="9"/>
  <c r="DC11" i="9"/>
  <c r="DC12" i="9"/>
  <c r="E32" i="3"/>
  <c r="E31" i="3"/>
  <c r="E30" i="3"/>
  <c r="N3" i="24"/>
  <c r="EG12" i="9" l="1"/>
  <c r="EU12" i="9" s="1"/>
  <c r="FI12" i="9" s="1"/>
  <c r="EG11" i="9"/>
  <c r="EU11" i="9" s="1"/>
  <c r="FI11" i="9" s="1"/>
  <c r="EG10" i="9"/>
  <c r="EU10" i="9" s="1"/>
  <c r="FI10" i="9" s="1"/>
  <c r="E34" i="3" l="1"/>
  <c r="P32" i="2"/>
  <c r="P31" i="2"/>
  <c r="P30" i="2"/>
  <c r="J33" i="2" s="1"/>
  <c r="O32" i="2"/>
  <c r="O31" i="2"/>
  <c r="O30" i="2"/>
  <c r="E30" i="2"/>
  <c r="F30" i="2"/>
  <c r="G30" i="2"/>
  <c r="H30" i="2"/>
  <c r="I30" i="2"/>
  <c r="J30" i="2"/>
  <c r="K30" i="2"/>
  <c r="L30" i="2"/>
  <c r="M30" i="2"/>
  <c r="N30" i="2"/>
  <c r="E31" i="2"/>
  <c r="F31" i="2"/>
  <c r="G31" i="2"/>
  <c r="H31" i="2"/>
  <c r="I31" i="2"/>
  <c r="J31" i="2"/>
  <c r="K31" i="2"/>
  <c r="L31" i="2"/>
  <c r="M31" i="2"/>
  <c r="N31" i="2"/>
  <c r="E32" i="2"/>
  <c r="F32" i="2"/>
  <c r="G32" i="2"/>
  <c r="H32" i="2"/>
  <c r="I32" i="2"/>
  <c r="J32" i="2"/>
  <c r="K32" i="2"/>
  <c r="L32" i="2"/>
  <c r="M32" i="2"/>
  <c r="N32" i="2"/>
  <c r="D32" i="2"/>
  <c r="D31" i="2"/>
  <c r="D30" i="2"/>
  <c r="I33" i="2" l="1"/>
  <c r="H33" i="2"/>
  <c r="G33" i="2"/>
  <c r="F33" i="2"/>
  <c r="E33" i="2"/>
  <c r="D33" i="2"/>
  <c r="O33" i="2"/>
  <c r="N33" i="2"/>
  <c r="M33" i="2"/>
  <c r="L33" i="2"/>
  <c r="K33" i="2"/>
  <c r="O29" i="6"/>
  <c r="O30" i="6"/>
  <c r="P28" i="6"/>
  <c r="E28" i="6"/>
  <c r="F28" i="6"/>
  <c r="G28" i="6"/>
  <c r="H28" i="6"/>
  <c r="I28" i="6"/>
  <c r="J28" i="6"/>
  <c r="K28" i="6"/>
  <c r="L28" i="6"/>
  <c r="M28" i="6"/>
  <c r="N28" i="6"/>
  <c r="O28" i="6"/>
  <c r="E29" i="6"/>
  <c r="F29" i="6"/>
  <c r="G29" i="6"/>
  <c r="H29" i="6"/>
  <c r="I29" i="6"/>
  <c r="J29" i="6"/>
  <c r="K29" i="6"/>
  <c r="L29" i="6"/>
  <c r="M29" i="6"/>
  <c r="N29" i="6"/>
  <c r="E30" i="6"/>
  <c r="F30" i="6"/>
  <c r="G30" i="6"/>
  <c r="H30" i="6"/>
  <c r="I30" i="6"/>
  <c r="J30" i="6"/>
  <c r="K30" i="6"/>
  <c r="L30" i="6"/>
  <c r="M30" i="6"/>
  <c r="N30" i="6"/>
  <c r="D30" i="6"/>
  <c r="D29" i="6"/>
  <c r="D28" i="6"/>
  <c r="W41" i="17"/>
  <c r="W40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W37" i="17"/>
  <c r="V37" i="17"/>
  <c r="U37" i="17"/>
  <c r="T37" i="17"/>
  <c r="S37" i="17"/>
  <c r="R37" i="17"/>
  <c r="Q37" i="17"/>
  <c r="P37" i="17"/>
  <c r="O37" i="17"/>
  <c r="N37" i="17"/>
  <c r="M37" i="17"/>
  <c r="L37" i="17"/>
  <c r="K37" i="17"/>
  <c r="W36" i="17"/>
  <c r="V36" i="17"/>
  <c r="U36" i="17"/>
  <c r="T36" i="17"/>
  <c r="S36" i="17"/>
  <c r="R36" i="17"/>
  <c r="Q36" i="17"/>
  <c r="P36" i="17"/>
  <c r="O36" i="17"/>
  <c r="N36" i="17"/>
  <c r="M36" i="17"/>
  <c r="L36" i="17"/>
  <c r="K36" i="17"/>
  <c r="W35" i="17"/>
  <c r="V35" i="17"/>
  <c r="U35" i="17"/>
  <c r="T35" i="17"/>
  <c r="S35" i="17"/>
  <c r="R35" i="17"/>
  <c r="Q35" i="17"/>
  <c r="P35" i="17"/>
  <c r="O35" i="17"/>
  <c r="N35" i="17"/>
  <c r="M35" i="17"/>
  <c r="L35" i="17"/>
  <c r="K35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W33" i="17"/>
  <c r="V33" i="17"/>
  <c r="U33" i="17"/>
  <c r="T33" i="17"/>
  <c r="S33" i="17"/>
  <c r="R33" i="17"/>
  <c r="Q33" i="17"/>
  <c r="P33" i="17"/>
  <c r="O33" i="17"/>
  <c r="N33" i="17"/>
  <c r="M33" i="17"/>
  <c r="L33" i="17"/>
  <c r="K33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W31" i="17"/>
  <c r="V31" i="17"/>
  <c r="U31" i="17"/>
  <c r="T31" i="17"/>
  <c r="S31" i="17"/>
  <c r="R31" i="17"/>
  <c r="Q31" i="17"/>
  <c r="P31" i="17"/>
  <c r="O31" i="17"/>
  <c r="N31" i="17"/>
  <c r="M31" i="17"/>
  <c r="L31" i="17"/>
  <c r="K31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W29" i="17"/>
  <c r="V29" i="17"/>
  <c r="U29" i="17"/>
  <c r="T29" i="17"/>
  <c r="S29" i="17"/>
  <c r="R29" i="17"/>
  <c r="Q29" i="17"/>
  <c r="P29" i="17"/>
  <c r="O29" i="17"/>
  <c r="N29" i="17"/>
  <c r="M29" i="17"/>
  <c r="L29" i="17"/>
  <c r="K29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W27" i="17"/>
  <c r="V27" i="17"/>
  <c r="U27" i="17"/>
  <c r="T27" i="17"/>
  <c r="S27" i="17"/>
  <c r="R27" i="17"/>
  <c r="Q27" i="17"/>
  <c r="P27" i="17"/>
  <c r="O27" i="17"/>
  <c r="N27" i="17"/>
  <c r="M27" i="17"/>
  <c r="L27" i="17"/>
  <c r="K27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P30" i="6" l="1"/>
  <c r="P29" i="6"/>
  <c r="R32" i="7"/>
  <c r="R31" i="7"/>
  <c r="R30" i="7"/>
  <c r="Q32" i="7"/>
  <c r="P32" i="7"/>
  <c r="O32" i="7"/>
  <c r="N32" i="7"/>
  <c r="M32" i="7"/>
  <c r="L32" i="7"/>
  <c r="K32" i="7"/>
  <c r="J32" i="7"/>
  <c r="I32" i="7"/>
  <c r="H32" i="7"/>
  <c r="G32" i="7"/>
  <c r="Q31" i="7"/>
  <c r="P31" i="7"/>
  <c r="O31" i="7"/>
  <c r="N31" i="7"/>
  <c r="M31" i="7"/>
  <c r="L31" i="7"/>
  <c r="K31" i="7"/>
  <c r="J31" i="7"/>
  <c r="I31" i="7"/>
  <c r="H31" i="7"/>
  <c r="G31" i="7"/>
  <c r="Q30" i="7"/>
  <c r="P30" i="7"/>
  <c r="O30" i="7"/>
  <c r="N30" i="7"/>
  <c r="M30" i="7"/>
  <c r="L30" i="7"/>
  <c r="K30" i="7"/>
  <c r="J30" i="7"/>
  <c r="I30" i="7"/>
  <c r="H30" i="7"/>
  <c r="G30" i="7"/>
  <c r="F32" i="7"/>
  <c r="F31" i="7"/>
  <c r="F30" i="7"/>
  <c r="G33" i="7"/>
  <c r="H33" i="7"/>
  <c r="I33" i="7"/>
  <c r="J33" i="7"/>
  <c r="K33" i="7"/>
  <c r="L33" i="7"/>
  <c r="M33" i="7"/>
  <c r="N33" i="7"/>
  <c r="O33" i="7"/>
  <c r="P33" i="7"/>
  <c r="Q33" i="7"/>
  <c r="R33" i="7"/>
  <c r="G34" i="7"/>
  <c r="H34" i="7"/>
  <c r="I34" i="7"/>
  <c r="J34" i="7"/>
  <c r="K34" i="7"/>
  <c r="L34" i="7"/>
  <c r="M34" i="7"/>
  <c r="N34" i="7"/>
  <c r="O34" i="7"/>
  <c r="P34" i="7"/>
  <c r="Q34" i="7"/>
  <c r="R34" i="7"/>
  <c r="F34" i="7"/>
  <c r="F33" i="7"/>
  <c r="Q35" i="7" l="1"/>
  <c r="F35" i="7"/>
  <c r="G35" i="7"/>
  <c r="J35" i="7"/>
  <c r="H35" i="7"/>
  <c r="I35" i="7"/>
  <c r="L35" i="7"/>
  <c r="O35" i="7"/>
  <c r="P35" i="7"/>
  <c r="M35" i="7"/>
  <c r="K35" i="7"/>
  <c r="N35" i="7"/>
  <c r="BN16" i="9" l="1"/>
  <c r="BO16" i="9"/>
  <c r="BP16" i="9"/>
  <c r="BQ16" i="9"/>
  <c r="BR16" i="9"/>
  <c r="BS16" i="9"/>
  <c r="BT16" i="9"/>
  <c r="BU16" i="9"/>
  <c r="BV16" i="9"/>
  <c r="BW16" i="9"/>
  <c r="BX16" i="9"/>
  <c r="BY16" i="9"/>
  <c r="BN17" i="9"/>
  <c r="BO17" i="9"/>
  <c r="BP17" i="9"/>
  <c r="BQ17" i="9"/>
  <c r="BR17" i="9"/>
  <c r="BS17" i="9"/>
  <c r="BT17" i="9"/>
  <c r="BU17" i="9"/>
  <c r="BV17" i="9"/>
  <c r="BW17" i="9"/>
  <c r="BX17" i="9"/>
  <c r="BY17" i="9"/>
  <c r="DQ16" i="9"/>
  <c r="DR16" i="9"/>
  <c r="EI16" i="9" s="1"/>
  <c r="FK16" i="9" s="1"/>
  <c r="DS16" i="9"/>
  <c r="EJ16" i="9" s="1"/>
  <c r="FL16" i="9" s="1"/>
  <c r="DT16" i="9"/>
  <c r="EK16" i="9" s="1"/>
  <c r="FM16" i="9" s="1"/>
  <c r="DU16" i="9"/>
  <c r="EL16" i="9" s="1"/>
  <c r="FN16" i="9" s="1"/>
  <c r="DV16" i="9"/>
  <c r="EM16" i="9" s="1"/>
  <c r="FO16" i="9" s="1"/>
  <c r="DW16" i="9"/>
  <c r="EN16" i="9" s="1"/>
  <c r="FP16" i="9" s="1"/>
  <c r="DX16" i="9"/>
  <c r="EO16" i="9" s="1"/>
  <c r="FQ16" i="9" s="1"/>
  <c r="DY16" i="9"/>
  <c r="EP16" i="9" s="1"/>
  <c r="FR16" i="9" s="1"/>
  <c r="DZ16" i="9"/>
  <c r="EQ16" i="9" s="1"/>
  <c r="FS16" i="9" s="1"/>
  <c r="EA16" i="9"/>
  <c r="ER16" i="9" s="1"/>
  <c r="FT16" i="9" s="1"/>
  <c r="EB16" i="9"/>
  <c r="ES16" i="9" s="1"/>
  <c r="FU16" i="9" s="1"/>
  <c r="DQ17" i="9"/>
  <c r="DR17" i="9"/>
  <c r="EI17" i="9" s="1"/>
  <c r="FK17" i="9" s="1"/>
  <c r="DS17" i="9"/>
  <c r="EJ17" i="9" s="1"/>
  <c r="FL17" i="9" s="1"/>
  <c r="DT17" i="9"/>
  <c r="EK17" i="9" s="1"/>
  <c r="FM17" i="9" s="1"/>
  <c r="DU17" i="9"/>
  <c r="EL17" i="9" s="1"/>
  <c r="FN17" i="9" s="1"/>
  <c r="DV17" i="9"/>
  <c r="EM17" i="9" s="1"/>
  <c r="FO17" i="9" s="1"/>
  <c r="DW17" i="9"/>
  <c r="EN17" i="9" s="1"/>
  <c r="FP17" i="9" s="1"/>
  <c r="DX17" i="9"/>
  <c r="EO17" i="9" s="1"/>
  <c r="FQ17" i="9" s="1"/>
  <c r="DY17" i="9"/>
  <c r="EP17" i="9" s="1"/>
  <c r="FR17" i="9" s="1"/>
  <c r="DZ17" i="9"/>
  <c r="EQ17" i="9" s="1"/>
  <c r="FS17" i="9" s="1"/>
  <c r="EA17" i="9"/>
  <c r="ER17" i="9" s="1"/>
  <c r="FT17" i="9" s="1"/>
  <c r="EB17" i="9"/>
  <c r="ES17" i="9" s="1"/>
  <c r="FU17" i="9" s="1"/>
  <c r="DQ18" i="9"/>
  <c r="DR18" i="9"/>
  <c r="EI18" i="9" s="1"/>
  <c r="FK18" i="9" s="1"/>
  <c r="DS18" i="9"/>
  <c r="EJ18" i="9" s="1"/>
  <c r="FL18" i="9" s="1"/>
  <c r="DT18" i="9"/>
  <c r="EK18" i="9" s="1"/>
  <c r="FM18" i="9" s="1"/>
  <c r="DU18" i="9"/>
  <c r="EL18" i="9" s="1"/>
  <c r="FN18" i="9" s="1"/>
  <c r="DV18" i="9"/>
  <c r="EM18" i="9" s="1"/>
  <c r="FO18" i="9" s="1"/>
  <c r="DW18" i="9"/>
  <c r="EN18" i="9" s="1"/>
  <c r="FP18" i="9" s="1"/>
  <c r="DX18" i="9"/>
  <c r="EO18" i="9" s="1"/>
  <c r="FQ18" i="9" s="1"/>
  <c r="DY18" i="9"/>
  <c r="EP18" i="9" s="1"/>
  <c r="FR18" i="9" s="1"/>
  <c r="DZ18" i="9"/>
  <c r="EQ18" i="9" s="1"/>
  <c r="FS18" i="9" s="1"/>
  <c r="EA18" i="9"/>
  <c r="ER18" i="9" s="1"/>
  <c r="FT18" i="9" s="1"/>
  <c r="EB18" i="9"/>
  <c r="ES18" i="9" s="1"/>
  <c r="FU18" i="9" s="1"/>
  <c r="DQ19" i="9"/>
  <c r="DR19" i="9"/>
  <c r="EI19" i="9" s="1"/>
  <c r="FK19" i="9" s="1"/>
  <c r="DS19" i="9"/>
  <c r="EJ19" i="9" s="1"/>
  <c r="FL19" i="9" s="1"/>
  <c r="DT19" i="9"/>
  <c r="EK19" i="9" s="1"/>
  <c r="FM19" i="9" s="1"/>
  <c r="DU19" i="9"/>
  <c r="EL19" i="9" s="1"/>
  <c r="FN19" i="9" s="1"/>
  <c r="DV19" i="9"/>
  <c r="EM19" i="9" s="1"/>
  <c r="FO19" i="9" s="1"/>
  <c r="DW19" i="9"/>
  <c r="EN19" i="9" s="1"/>
  <c r="FP19" i="9" s="1"/>
  <c r="DX19" i="9"/>
  <c r="EO19" i="9" s="1"/>
  <c r="FQ19" i="9" s="1"/>
  <c r="DY19" i="9"/>
  <c r="EP19" i="9" s="1"/>
  <c r="FR19" i="9" s="1"/>
  <c r="DZ19" i="9"/>
  <c r="EQ19" i="9" s="1"/>
  <c r="FS19" i="9" s="1"/>
  <c r="EA19" i="9"/>
  <c r="ER19" i="9" s="1"/>
  <c r="FT19" i="9" s="1"/>
  <c r="EB19" i="9"/>
  <c r="ES19" i="9" s="1"/>
  <c r="FU19" i="9" s="1"/>
  <c r="DQ20" i="9"/>
  <c r="DR20" i="9"/>
  <c r="EI20" i="9" s="1"/>
  <c r="FK20" i="9" s="1"/>
  <c r="DS20" i="9"/>
  <c r="EJ20" i="9" s="1"/>
  <c r="FL20" i="9" s="1"/>
  <c r="DT20" i="9"/>
  <c r="EK20" i="9" s="1"/>
  <c r="FM20" i="9" s="1"/>
  <c r="DU20" i="9"/>
  <c r="EL20" i="9" s="1"/>
  <c r="FN20" i="9" s="1"/>
  <c r="DV20" i="9"/>
  <c r="EM20" i="9" s="1"/>
  <c r="FO20" i="9" s="1"/>
  <c r="DW20" i="9"/>
  <c r="EN20" i="9" s="1"/>
  <c r="FP20" i="9" s="1"/>
  <c r="DX20" i="9"/>
  <c r="EO20" i="9" s="1"/>
  <c r="FQ20" i="9" s="1"/>
  <c r="DY20" i="9"/>
  <c r="EP20" i="9" s="1"/>
  <c r="FR20" i="9" s="1"/>
  <c r="DZ20" i="9"/>
  <c r="EQ20" i="9" s="1"/>
  <c r="FS20" i="9" s="1"/>
  <c r="EA20" i="9"/>
  <c r="ER20" i="9" s="1"/>
  <c r="FT20" i="9" s="1"/>
  <c r="EB20" i="9"/>
  <c r="ES20" i="9" s="1"/>
  <c r="FU20" i="9" s="1"/>
  <c r="DQ21" i="9"/>
  <c r="DR21" i="9"/>
  <c r="EI21" i="9" s="1"/>
  <c r="FK21" i="9" s="1"/>
  <c r="DS21" i="9"/>
  <c r="EJ21" i="9" s="1"/>
  <c r="FL21" i="9" s="1"/>
  <c r="DT21" i="9"/>
  <c r="EK21" i="9" s="1"/>
  <c r="FM21" i="9" s="1"/>
  <c r="DU21" i="9"/>
  <c r="EL21" i="9" s="1"/>
  <c r="FN21" i="9" s="1"/>
  <c r="DV21" i="9"/>
  <c r="EM21" i="9" s="1"/>
  <c r="FO21" i="9" s="1"/>
  <c r="DW21" i="9"/>
  <c r="EN21" i="9" s="1"/>
  <c r="FP21" i="9" s="1"/>
  <c r="DX21" i="9"/>
  <c r="EO21" i="9" s="1"/>
  <c r="FQ21" i="9" s="1"/>
  <c r="DY21" i="9"/>
  <c r="EP21" i="9" s="1"/>
  <c r="FR21" i="9" s="1"/>
  <c r="DZ21" i="9"/>
  <c r="EQ21" i="9" s="1"/>
  <c r="FS21" i="9" s="1"/>
  <c r="EA21" i="9"/>
  <c r="ER21" i="9" s="1"/>
  <c r="FT21" i="9" s="1"/>
  <c r="EB21" i="9"/>
  <c r="ES21" i="9" s="1"/>
  <c r="FU21" i="9" s="1"/>
  <c r="DQ22" i="9"/>
  <c r="DR22" i="9"/>
  <c r="EI22" i="9" s="1"/>
  <c r="FK22" i="9" s="1"/>
  <c r="DS22" i="9"/>
  <c r="EJ22" i="9" s="1"/>
  <c r="FL22" i="9" s="1"/>
  <c r="DT22" i="9"/>
  <c r="EK22" i="9" s="1"/>
  <c r="FM22" i="9" s="1"/>
  <c r="DU22" i="9"/>
  <c r="EL22" i="9" s="1"/>
  <c r="FN22" i="9" s="1"/>
  <c r="DV22" i="9"/>
  <c r="EM22" i="9" s="1"/>
  <c r="FO22" i="9" s="1"/>
  <c r="DW22" i="9"/>
  <c r="EN22" i="9" s="1"/>
  <c r="FP22" i="9" s="1"/>
  <c r="DX22" i="9"/>
  <c r="EO22" i="9" s="1"/>
  <c r="FQ22" i="9" s="1"/>
  <c r="DY22" i="9"/>
  <c r="EP22" i="9" s="1"/>
  <c r="FR22" i="9" s="1"/>
  <c r="DZ22" i="9"/>
  <c r="EQ22" i="9" s="1"/>
  <c r="FS22" i="9" s="1"/>
  <c r="EA22" i="9"/>
  <c r="ER22" i="9" s="1"/>
  <c r="FT22" i="9" s="1"/>
  <c r="EB22" i="9"/>
  <c r="ES22" i="9" s="1"/>
  <c r="FU22" i="9" s="1"/>
  <c r="DQ23" i="9"/>
  <c r="EH23" i="9" s="1"/>
  <c r="FJ23" i="9" s="1"/>
  <c r="DR23" i="9"/>
  <c r="EI23" i="9" s="1"/>
  <c r="FK23" i="9" s="1"/>
  <c r="DS23" i="9"/>
  <c r="EJ23" i="9" s="1"/>
  <c r="FL23" i="9" s="1"/>
  <c r="DT23" i="9"/>
  <c r="EK23" i="9" s="1"/>
  <c r="FM23" i="9" s="1"/>
  <c r="DU23" i="9"/>
  <c r="EL23" i="9" s="1"/>
  <c r="FN23" i="9" s="1"/>
  <c r="DV23" i="9"/>
  <c r="EM23" i="9" s="1"/>
  <c r="FO23" i="9" s="1"/>
  <c r="DW23" i="9"/>
  <c r="EN23" i="9" s="1"/>
  <c r="FP23" i="9" s="1"/>
  <c r="DX23" i="9"/>
  <c r="EO23" i="9" s="1"/>
  <c r="FQ23" i="9" s="1"/>
  <c r="DY23" i="9"/>
  <c r="EP23" i="9" s="1"/>
  <c r="FR23" i="9" s="1"/>
  <c r="DZ23" i="9"/>
  <c r="EQ23" i="9" s="1"/>
  <c r="FS23" i="9" s="1"/>
  <c r="EA23" i="9"/>
  <c r="ER23" i="9" s="1"/>
  <c r="FT23" i="9" s="1"/>
  <c r="EB23" i="9"/>
  <c r="ES23" i="9" s="1"/>
  <c r="FU23" i="9" s="1"/>
  <c r="EB15" i="9"/>
  <c r="ES15" i="9" s="1"/>
  <c r="FU15" i="9" s="1"/>
  <c r="DR15" i="9"/>
  <c r="EI15" i="9" s="1"/>
  <c r="FK15" i="9" s="1"/>
  <c r="DS15" i="9"/>
  <c r="EJ15" i="9" s="1"/>
  <c r="FL15" i="9" s="1"/>
  <c r="DT15" i="9"/>
  <c r="EK15" i="9" s="1"/>
  <c r="FM15" i="9" s="1"/>
  <c r="DU15" i="9"/>
  <c r="EL15" i="9" s="1"/>
  <c r="FN15" i="9" s="1"/>
  <c r="DV15" i="9"/>
  <c r="EM15" i="9" s="1"/>
  <c r="FO15" i="9" s="1"/>
  <c r="DW15" i="9"/>
  <c r="EN15" i="9" s="1"/>
  <c r="FP15" i="9" s="1"/>
  <c r="DX15" i="9"/>
  <c r="EO15" i="9" s="1"/>
  <c r="FQ15" i="9" s="1"/>
  <c r="DY15" i="9"/>
  <c r="EP15" i="9" s="1"/>
  <c r="FR15" i="9" s="1"/>
  <c r="DZ15" i="9"/>
  <c r="EQ15" i="9" s="1"/>
  <c r="FS15" i="9" s="1"/>
  <c r="EA15" i="9"/>
  <c r="ER15" i="9" s="1"/>
  <c r="FT15" i="9" s="1"/>
  <c r="DQ15" i="9"/>
  <c r="FH16" i="9"/>
  <c r="FH17" i="9"/>
  <c r="FH18" i="9"/>
  <c r="FH19" i="9"/>
  <c r="FH20" i="9"/>
  <c r="FH21" i="9"/>
  <c r="FH22" i="9"/>
  <c r="FH23" i="9"/>
  <c r="FH15" i="9"/>
  <c r="EU23" i="9"/>
  <c r="FI23" i="9" s="1"/>
  <c r="EU22" i="9"/>
  <c r="FI22" i="9" s="1"/>
  <c r="EU21" i="9"/>
  <c r="FI21" i="9" s="1"/>
  <c r="EU20" i="9"/>
  <c r="FI20" i="9" s="1"/>
  <c r="EU19" i="9"/>
  <c r="FI19" i="9" s="1"/>
  <c r="EU18" i="9"/>
  <c r="FI18" i="9" s="1"/>
  <c r="ED20" i="9" l="1"/>
  <c r="ED18" i="9"/>
  <c r="ED22" i="9"/>
  <c r="FV23" i="9"/>
  <c r="EH22" i="9"/>
  <c r="FJ22" i="9" s="1"/>
  <c r="FV22" i="9" s="1"/>
  <c r="ED23" i="9"/>
  <c r="ED21" i="9"/>
  <c r="ED19" i="9"/>
  <c r="ED17" i="9"/>
  <c r="EH21" i="9"/>
  <c r="FJ21" i="9" s="1"/>
  <c r="FV21" i="9" s="1"/>
  <c r="EH20" i="9"/>
  <c r="FJ20" i="9" s="1"/>
  <c r="FV20" i="9" s="1"/>
  <c r="EH19" i="9"/>
  <c r="FJ19" i="9" s="1"/>
  <c r="FV19" i="9" s="1"/>
  <c r="ED15" i="9"/>
  <c r="EH18" i="9"/>
  <c r="FJ18" i="9" s="1"/>
  <c r="FV18" i="9" s="1"/>
  <c r="ED16" i="9"/>
  <c r="EH17" i="9"/>
  <c r="FJ17" i="9" s="1"/>
  <c r="FV17" i="9" s="1"/>
  <c r="EH15" i="9"/>
  <c r="FJ15" i="9" s="1"/>
  <c r="FV15" i="9" s="1"/>
  <c r="EH16" i="9"/>
  <c r="FJ16" i="9" s="1"/>
  <c r="FV16" i="9" s="1"/>
  <c r="EU16" i="9"/>
  <c r="FI16" i="9" s="1"/>
  <c r="EU17" i="9"/>
  <c r="FI17" i="9" s="1"/>
  <c r="EG7" i="9"/>
  <c r="EU7" i="9" s="1"/>
  <c r="FI7" i="9" s="1"/>
  <c r="EG8" i="9"/>
  <c r="EU8" i="9" s="1"/>
  <c r="FI8" i="9" s="1"/>
  <c r="EU15" i="9"/>
  <c r="FI15" i="9" s="1"/>
  <c r="EG6" i="9"/>
  <c r="EU6" i="9" s="1"/>
  <c r="FI6" i="9" s="1"/>
  <c r="O34" i="3"/>
  <c r="M34" i="3"/>
  <c r="J34" i="3"/>
  <c r="H34" i="3"/>
  <c r="G34" i="3"/>
  <c r="F34" i="3"/>
  <c r="I34" i="3"/>
  <c r="K34" i="3"/>
  <c r="L34" i="3"/>
  <c r="N34" i="3"/>
  <c r="P34" i="3"/>
  <c r="Q34" i="3" l="1"/>
  <c r="Q30" i="4"/>
  <c r="P30" i="4"/>
  <c r="O30" i="4"/>
  <c r="N30" i="4"/>
  <c r="M30" i="4"/>
  <c r="L30" i="4"/>
  <c r="K30" i="4"/>
  <c r="J30" i="4"/>
  <c r="I30" i="4"/>
  <c r="H30" i="4"/>
  <c r="G30" i="4"/>
  <c r="F30" i="4"/>
  <c r="Q29" i="4"/>
  <c r="P29" i="4"/>
  <c r="O29" i="4"/>
  <c r="N29" i="4"/>
  <c r="M29" i="4"/>
  <c r="L29" i="4"/>
  <c r="K29" i="4"/>
  <c r="J29" i="4"/>
  <c r="I29" i="4"/>
  <c r="H29" i="4"/>
  <c r="G29" i="4"/>
  <c r="F29" i="4"/>
  <c r="B17" i="10"/>
  <c r="U59" i="10"/>
  <c r="V59" i="10"/>
  <c r="W59" i="10"/>
  <c r="X59" i="10"/>
  <c r="Y59" i="10"/>
  <c r="Z59" i="10"/>
  <c r="AA59" i="10"/>
  <c r="AB59" i="10"/>
  <c r="AC59" i="10"/>
  <c r="AD59" i="10"/>
  <c r="AE59" i="10"/>
  <c r="U60" i="10"/>
  <c r="V60" i="10"/>
  <c r="W60" i="10"/>
  <c r="X60" i="10"/>
  <c r="Y60" i="10"/>
  <c r="Z60" i="10"/>
  <c r="AA60" i="10"/>
  <c r="AB60" i="10"/>
  <c r="AC60" i="10"/>
  <c r="AD60" i="10"/>
  <c r="AE60" i="10"/>
  <c r="U61" i="10"/>
  <c r="V61" i="10"/>
  <c r="W61" i="10"/>
  <c r="X61" i="10"/>
  <c r="Y61" i="10"/>
  <c r="Z61" i="10"/>
  <c r="AA61" i="10"/>
  <c r="AB61" i="10"/>
  <c r="AC61" i="10"/>
  <c r="AD61" i="10"/>
  <c r="AE61" i="10"/>
  <c r="U62" i="10"/>
  <c r="V62" i="10"/>
  <c r="W62" i="10"/>
  <c r="X62" i="10"/>
  <c r="Y62" i="10"/>
  <c r="Z62" i="10"/>
  <c r="AA62" i="10"/>
  <c r="AB62" i="10"/>
  <c r="AC62" i="10"/>
  <c r="AD62" i="10"/>
  <c r="AE62" i="10"/>
  <c r="U63" i="10"/>
  <c r="V63" i="10"/>
  <c r="W63" i="10"/>
  <c r="X63" i="10"/>
  <c r="Y63" i="10"/>
  <c r="Z63" i="10"/>
  <c r="AA63" i="10"/>
  <c r="AB63" i="10"/>
  <c r="AC63" i="10"/>
  <c r="AD63" i="10"/>
  <c r="AE63" i="10"/>
  <c r="U64" i="10"/>
  <c r="V64" i="10"/>
  <c r="W64" i="10"/>
  <c r="X64" i="10"/>
  <c r="Y64" i="10"/>
  <c r="Z64" i="10"/>
  <c r="AA64" i="10"/>
  <c r="AB64" i="10"/>
  <c r="AC64" i="10"/>
  <c r="AD64" i="10"/>
  <c r="AE64" i="10"/>
  <c r="U65" i="10"/>
  <c r="V65" i="10"/>
  <c r="W65" i="10"/>
  <c r="X65" i="10"/>
  <c r="Y65" i="10"/>
  <c r="Z65" i="10"/>
  <c r="AA65" i="10"/>
  <c r="AB65" i="10"/>
  <c r="AC65" i="10"/>
  <c r="AD65" i="10"/>
  <c r="AE65" i="10"/>
  <c r="U66" i="10"/>
  <c r="V66" i="10"/>
  <c r="W66" i="10"/>
  <c r="X66" i="10"/>
  <c r="Y66" i="10"/>
  <c r="Z66" i="10"/>
  <c r="AA66" i="10"/>
  <c r="AB66" i="10"/>
  <c r="AC66" i="10"/>
  <c r="AD66" i="10"/>
  <c r="AE66" i="10"/>
  <c r="U67" i="10"/>
  <c r="V67" i="10"/>
  <c r="W67" i="10"/>
  <c r="X67" i="10"/>
  <c r="Y67" i="10"/>
  <c r="Z67" i="10"/>
  <c r="AA67" i="10"/>
  <c r="AB67" i="10"/>
  <c r="AC67" i="10"/>
  <c r="AD67" i="10"/>
  <c r="AE67" i="10"/>
  <c r="U68" i="10"/>
  <c r="V68" i="10"/>
  <c r="W68" i="10"/>
  <c r="X68" i="10"/>
  <c r="Y68" i="10"/>
  <c r="Z68" i="10"/>
  <c r="AA68" i="10"/>
  <c r="AB68" i="10"/>
  <c r="AC68" i="10"/>
  <c r="AD68" i="10"/>
  <c r="AE68" i="10"/>
  <c r="U69" i="10"/>
  <c r="V69" i="10"/>
  <c r="W69" i="10"/>
  <c r="X69" i="10"/>
  <c r="Y69" i="10"/>
  <c r="Z69" i="10"/>
  <c r="AA69" i="10"/>
  <c r="AB69" i="10"/>
  <c r="AC69" i="10"/>
  <c r="AD69" i="10"/>
  <c r="AE69" i="10"/>
  <c r="U70" i="10"/>
  <c r="V70" i="10"/>
  <c r="W70" i="10"/>
  <c r="X70" i="10"/>
  <c r="Y70" i="10"/>
  <c r="Z70" i="10"/>
  <c r="AA70" i="10"/>
  <c r="AB70" i="10"/>
  <c r="AC70" i="10"/>
  <c r="AD70" i="10"/>
  <c r="AE70" i="10"/>
  <c r="U71" i="10"/>
  <c r="V71" i="10"/>
  <c r="W71" i="10"/>
  <c r="X71" i="10"/>
  <c r="Y71" i="10"/>
  <c r="Z71" i="10"/>
  <c r="AA71" i="10"/>
  <c r="AB71" i="10"/>
  <c r="AC71" i="10"/>
  <c r="AD71" i="10"/>
  <c r="AE71" i="10"/>
  <c r="U72" i="10"/>
  <c r="V72" i="10"/>
  <c r="W72" i="10"/>
  <c r="X72" i="10"/>
  <c r="Y72" i="10"/>
  <c r="Z72" i="10"/>
  <c r="AA72" i="10"/>
  <c r="AB72" i="10"/>
  <c r="AC72" i="10"/>
  <c r="AD72" i="10"/>
  <c r="AE72" i="10"/>
  <c r="U73" i="10"/>
  <c r="V73" i="10"/>
  <c r="W73" i="10"/>
  <c r="X73" i="10"/>
  <c r="Y73" i="10"/>
  <c r="Z73" i="10"/>
  <c r="AA73" i="10"/>
  <c r="AB73" i="10"/>
  <c r="AC73" i="10"/>
  <c r="AD73" i="10"/>
  <c r="AE73" i="10"/>
  <c r="U74" i="10"/>
  <c r="V74" i="10"/>
  <c r="W74" i="10"/>
  <c r="X74" i="10"/>
  <c r="Y74" i="10"/>
  <c r="Z74" i="10"/>
  <c r="AA74" i="10"/>
  <c r="AB74" i="10"/>
  <c r="AC74" i="10"/>
  <c r="AD74" i="10"/>
  <c r="AE74" i="10"/>
  <c r="U75" i="10"/>
  <c r="V75" i="10"/>
  <c r="W75" i="10"/>
  <c r="X75" i="10"/>
  <c r="Y75" i="10"/>
  <c r="Z75" i="10"/>
  <c r="AA75" i="10"/>
  <c r="AB75" i="10"/>
  <c r="AC75" i="10"/>
  <c r="AD75" i="10"/>
  <c r="AE75" i="10"/>
  <c r="U76" i="10"/>
  <c r="V76" i="10"/>
  <c r="W76" i="10"/>
  <c r="X76" i="10"/>
  <c r="Y76" i="10"/>
  <c r="Z76" i="10"/>
  <c r="AA76" i="10"/>
  <c r="AB76" i="10"/>
  <c r="AC76" i="10"/>
  <c r="AD76" i="10"/>
  <c r="AE76" i="10"/>
  <c r="U77" i="10"/>
  <c r="V77" i="10"/>
  <c r="W77" i="10"/>
  <c r="X77" i="10"/>
  <c r="Y77" i="10"/>
  <c r="Z77" i="10"/>
  <c r="AA77" i="10"/>
  <c r="AB77" i="10"/>
  <c r="AC77" i="10"/>
  <c r="AD77" i="10"/>
  <c r="AE77" i="10"/>
  <c r="U78" i="10"/>
  <c r="V78" i="10"/>
  <c r="W78" i="10"/>
  <c r="X78" i="10"/>
  <c r="Y78" i="10"/>
  <c r="Z78" i="10"/>
  <c r="AA78" i="10"/>
  <c r="AB78" i="10"/>
  <c r="AC78" i="10"/>
  <c r="AD78" i="10"/>
  <c r="AE78" i="10"/>
  <c r="U79" i="10"/>
  <c r="V79" i="10"/>
  <c r="W79" i="10"/>
  <c r="X79" i="10"/>
  <c r="Y79" i="10"/>
  <c r="Z79" i="10"/>
  <c r="AA79" i="10"/>
  <c r="AB79" i="10"/>
  <c r="AC79" i="10"/>
  <c r="AD79" i="10"/>
  <c r="AE79" i="10"/>
  <c r="U80" i="10"/>
  <c r="V80" i="10"/>
  <c r="W80" i="10"/>
  <c r="X80" i="10"/>
  <c r="Y80" i="10"/>
  <c r="Z80" i="10"/>
  <c r="AA80" i="10"/>
  <c r="AB80" i="10"/>
  <c r="AC80" i="10"/>
  <c r="AD80" i="10"/>
  <c r="AE80" i="10"/>
  <c r="U81" i="10"/>
  <c r="V81" i="10"/>
  <c r="W81" i="10"/>
  <c r="X81" i="10"/>
  <c r="Y81" i="10"/>
  <c r="Z81" i="10"/>
  <c r="AA81" i="10"/>
  <c r="AB81" i="10"/>
  <c r="AC81" i="10"/>
  <c r="AD81" i="10"/>
  <c r="AE81" i="10"/>
  <c r="U82" i="10"/>
  <c r="V82" i="10"/>
  <c r="W82" i="10"/>
  <c r="X82" i="10"/>
  <c r="Y82" i="10"/>
  <c r="Z82" i="10"/>
  <c r="AA82" i="10"/>
  <c r="AB82" i="10"/>
  <c r="AC82" i="10"/>
  <c r="AD82" i="10"/>
  <c r="AE82" i="10"/>
  <c r="U83" i="10"/>
  <c r="V83" i="10"/>
  <c r="W83" i="10"/>
  <c r="X83" i="10"/>
  <c r="Y83" i="10"/>
  <c r="Z83" i="10"/>
  <c r="AA83" i="10"/>
  <c r="AB83" i="10"/>
  <c r="AC83" i="10"/>
  <c r="AD83" i="10"/>
  <c r="AE83" i="10"/>
  <c r="U84" i="10"/>
  <c r="V84" i="10"/>
  <c r="W84" i="10"/>
  <c r="X84" i="10"/>
  <c r="Y84" i="10"/>
  <c r="Z84" i="10"/>
  <c r="AA84" i="10"/>
  <c r="AB84" i="10"/>
  <c r="AC84" i="10"/>
  <c r="AD84" i="10"/>
  <c r="AE84" i="10"/>
  <c r="U85" i="10"/>
  <c r="V85" i="10"/>
  <c r="W85" i="10"/>
  <c r="X85" i="10"/>
  <c r="Y85" i="10"/>
  <c r="Z85" i="10"/>
  <c r="AA85" i="10"/>
  <c r="AB85" i="10"/>
  <c r="AC85" i="10"/>
  <c r="AD85" i="10"/>
  <c r="AE85" i="10"/>
  <c r="U86" i="10"/>
  <c r="V86" i="10"/>
  <c r="W86" i="10"/>
  <c r="X86" i="10"/>
  <c r="Y86" i="10"/>
  <c r="Z86" i="10"/>
  <c r="AA86" i="10"/>
  <c r="AB86" i="10"/>
  <c r="AC86" i="10"/>
  <c r="AD86" i="10"/>
  <c r="AE86" i="10"/>
  <c r="U87" i="10"/>
  <c r="V87" i="10"/>
  <c r="W87" i="10"/>
  <c r="X87" i="10"/>
  <c r="Y87" i="10"/>
  <c r="Z87" i="10"/>
  <c r="AA87" i="10"/>
  <c r="AB87" i="10"/>
  <c r="AC87" i="10"/>
  <c r="AD87" i="10"/>
  <c r="AE87" i="10"/>
  <c r="U88" i="10"/>
  <c r="V88" i="10"/>
  <c r="W88" i="10"/>
  <c r="X88" i="10"/>
  <c r="Y88" i="10"/>
  <c r="Z88" i="10"/>
  <c r="AA88" i="10"/>
  <c r="AB88" i="10"/>
  <c r="AC88" i="10"/>
  <c r="AD88" i="10"/>
  <c r="AE88" i="10"/>
  <c r="U89" i="10"/>
  <c r="V89" i="10"/>
  <c r="W89" i="10"/>
  <c r="X89" i="10"/>
  <c r="Y89" i="10"/>
  <c r="Z89" i="10"/>
  <c r="AA89" i="10"/>
  <c r="AB89" i="10"/>
  <c r="AC89" i="10"/>
  <c r="AD89" i="10"/>
  <c r="AE89" i="10"/>
  <c r="U90" i="10"/>
  <c r="V90" i="10"/>
  <c r="W90" i="10"/>
  <c r="X90" i="10"/>
  <c r="Y90" i="10"/>
  <c r="Z90" i="10"/>
  <c r="AA90" i="10"/>
  <c r="AB90" i="10"/>
  <c r="AC90" i="10"/>
  <c r="AD90" i="10"/>
  <c r="AE90" i="10"/>
  <c r="U91" i="10"/>
  <c r="V91" i="10"/>
  <c r="W91" i="10"/>
  <c r="X91" i="10"/>
  <c r="Y91" i="10"/>
  <c r="Z91" i="10"/>
  <c r="AA91" i="10"/>
  <c r="AB91" i="10"/>
  <c r="AC91" i="10"/>
  <c r="AD91" i="10"/>
  <c r="AE91" i="10"/>
  <c r="U92" i="10"/>
  <c r="V92" i="10"/>
  <c r="W92" i="10"/>
  <c r="X92" i="10"/>
  <c r="Y92" i="10"/>
  <c r="Z92" i="10"/>
  <c r="AA92" i="10"/>
  <c r="AB92" i="10"/>
  <c r="AC92" i="10"/>
  <c r="AD92" i="10"/>
  <c r="AE92" i="10"/>
  <c r="U93" i="10"/>
  <c r="V93" i="10"/>
  <c r="W93" i="10"/>
  <c r="X93" i="10"/>
  <c r="Y93" i="10"/>
  <c r="Z93" i="10"/>
  <c r="AA93" i="10"/>
  <c r="AB93" i="10"/>
  <c r="AC93" i="10"/>
  <c r="AD93" i="10"/>
  <c r="AE93" i="10"/>
  <c r="U94" i="10"/>
  <c r="V94" i="10"/>
  <c r="W94" i="10"/>
  <c r="X94" i="10"/>
  <c r="Y94" i="10"/>
  <c r="Z94" i="10"/>
  <c r="AA94" i="10"/>
  <c r="AB94" i="10"/>
  <c r="AC94" i="10"/>
  <c r="AD94" i="10"/>
  <c r="AE94" i="10"/>
  <c r="T94" i="10"/>
  <c r="T93" i="10"/>
  <c r="T92" i="10"/>
  <c r="T91" i="10"/>
  <c r="T90" i="10"/>
  <c r="T89" i="10"/>
  <c r="T88" i="10"/>
  <c r="T87" i="10"/>
  <c r="T86" i="10"/>
  <c r="T85" i="10"/>
  <c r="T84" i="10"/>
  <c r="T83" i="10"/>
  <c r="T82" i="10"/>
  <c r="T81" i="10"/>
  <c r="T80" i="10"/>
  <c r="T79" i="10"/>
  <c r="T78" i="10"/>
  <c r="T77" i="10"/>
  <c r="T76" i="10"/>
  <c r="T75" i="10"/>
  <c r="T74" i="10"/>
  <c r="T73" i="10"/>
  <c r="T72" i="10"/>
  <c r="T71" i="10"/>
  <c r="T70" i="10"/>
  <c r="T69" i="10"/>
  <c r="T68" i="10"/>
  <c r="T67" i="10"/>
  <c r="T66" i="10"/>
  <c r="T65" i="10"/>
  <c r="T64" i="10"/>
  <c r="T63" i="10"/>
  <c r="T62" i="10"/>
  <c r="T61" i="10"/>
  <c r="T60" i="10"/>
  <c r="T59" i="10"/>
  <c r="Q94" i="10"/>
  <c r="P94" i="10"/>
  <c r="O94" i="10"/>
  <c r="N94" i="10"/>
  <c r="M94" i="10"/>
  <c r="L94" i="10"/>
  <c r="K94" i="10"/>
  <c r="J94" i="10"/>
  <c r="I94" i="10"/>
  <c r="H94" i="10"/>
  <c r="G94" i="10"/>
  <c r="F94" i="10"/>
  <c r="Q93" i="10"/>
  <c r="P93" i="10"/>
  <c r="O93" i="10"/>
  <c r="N93" i="10"/>
  <c r="M93" i="10"/>
  <c r="L93" i="10"/>
  <c r="K93" i="10"/>
  <c r="J93" i="10"/>
  <c r="I93" i="10"/>
  <c r="H93" i="10"/>
  <c r="G93" i="10"/>
  <c r="F93" i="10"/>
  <c r="Q92" i="10"/>
  <c r="P92" i="10"/>
  <c r="O92" i="10"/>
  <c r="N92" i="10"/>
  <c r="M92" i="10"/>
  <c r="L92" i="10"/>
  <c r="K92" i="10"/>
  <c r="J92" i="10"/>
  <c r="I92" i="10"/>
  <c r="H92" i="10"/>
  <c r="G92" i="10"/>
  <c r="F92" i="10"/>
  <c r="Q91" i="10"/>
  <c r="P91" i="10"/>
  <c r="O91" i="10"/>
  <c r="N91" i="10"/>
  <c r="M91" i="10"/>
  <c r="L91" i="10"/>
  <c r="K91" i="10"/>
  <c r="J91" i="10"/>
  <c r="I91" i="10"/>
  <c r="H91" i="10"/>
  <c r="G91" i="10"/>
  <c r="F91" i="10"/>
  <c r="Q90" i="10"/>
  <c r="P90" i="10"/>
  <c r="O90" i="10"/>
  <c r="N90" i="10"/>
  <c r="M90" i="10"/>
  <c r="L90" i="10"/>
  <c r="K90" i="10"/>
  <c r="J90" i="10"/>
  <c r="I90" i="10"/>
  <c r="H90" i="10"/>
  <c r="G90" i="10"/>
  <c r="F90" i="10"/>
  <c r="Q89" i="10"/>
  <c r="P89" i="10"/>
  <c r="O89" i="10"/>
  <c r="N89" i="10"/>
  <c r="M89" i="10"/>
  <c r="L89" i="10"/>
  <c r="K89" i="10"/>
  <c r="J89" i="10"/>
  <c r="I89" i="10"/>
  <c r="H89" i="10"/>
  <c r="G89" i="10"/>
  <c r="F89" i="10"/>
  <c r="Q88" i="10"/>
  <c r="P88" i="10"/>
  <c r="O88" i="10"/>
  <c r="N88" i="10"/>
  <c r="M88" i="10"/>
  <c r="L88" i="10"/>
  <c r="K88" i="10"/>
  <c r="J88" i="10"/>
  <c r="I88" i="10"/>
  <c r="H88" i="10"/>
  <c r="G88" i="10"/>
  <c r="F88" i="10"/>
  <c r="Q87" i="10"/>
  <c r="P87" i="10"/>
  <c r="O87" i="10"/>
  <c r="N87" i="10"/>
  <c r="M87" i="10"/>
  <c r="L87" i="10"/>
  <c r="K87" i="10"/>
  <c r="J87" i="10"/>
  <c r="I87" i="10"/>
  <c r="H87" i="10"/>
  <c r="G87" i="10"/>
  <c r="F87" i="10"/>
  <c r="Q86" i="10"/>
  <c r="P86" i="10"/>
  <c r="O86" i="10"/>
  <c r="N86" i="10"/>
  <c r="M86" i="10"/>
  <c r="L86" i="10"/>
  <c r="K86" i="10"/>
  <c r="J86" i="10"/>
  <c r="I86" i="10"/>
  <c r="H86" i="10"/>
  <c r="G86" i="10"/>
  <c r="F86" i="10"/>
  <c r="Q85" i="10"/>
  <c r="P85" i="10"/>
  <c r="O85" i="10"/>
  <c r="N85" i="10"/>
  <c r="M85" i="10"/>
  <c r="L85" i="10"/>
  <c r="K85" i="10"/>
  <c r="J85" i="10"/>
  <c r="I85" i="10"/>
  <c r="H85" i="10"/>
  <c r="G85" i="10"/>
  <c r="F85" i="10"/>
  <c r="Q84" i="10"/>
  <c r="P84" i="10"/>
  <c r="O84" i="10"/>
  <c r="N84" i="10"/>
  <c r="M84" i="10"/>
  <c r="L84" i="10"/>
  <c r="K84" i="10"/>
  <c r="J84" i="10"/>
  <c r="I84" i="10"/>
  <c r="H84" i="10"/>
  <c r="G84" i="10"/>
  <c r="F84" i="10"/>
  <c r="Q83" i="10"/>
  <c r="P83" i="10"/>
  <c r="O83" i="10"/>
  <c r="N83" i="10"/>
  <c r="M83" i="10"/>
  <c r="L83" i="10"/>
  <c r="K83" i="10"/>
  <c r="J83" i="10"/>
  <c r="I83" i="10"/>
  <c r="H83" i="10"/>
  <c r="G83" i="10"/>
  <c r="F83" i="10"/>
  <c r="Q82" i="10"/>
  <c r="P82" i="10"/>
  <c r="O82" i="10"/>
  <c r="N82" i="10"/>
  <c r="M82" i="10"/>
  <c r="L82" i="10"/>
  <c r="K82" i="10"/>
  <c r="J82" i="10"/>
  <c r="I82" i="10"/>
  <c r="H82" i="10"/>
  <c r="G82" i="10"/>
  <c r="F82" i="10"/>
  <c r="Q81" i="10"/>
  <c r="P81" i="10"/>
  <c r="O81" i="10"/>
  <c r="N81" i="10"/>
  <c r="M81" i="10"/>
  <c r="L81" i="10"/>
  <c r="K81" i="10"/>
  <c r="J81" i="10"/>
  <c r="I81" i="10"/>
  <c r="H81" i="10"/>
  <c r="G81" i="10"/>
  <c r="F81" i="10"/>
  <c r="Q80" i="10"/>
  <c r="P80" i="10"/>
  <c r="O80" i="10"/>
  <c r="N80" i="10"/>
  <c r="M80" i="10"/>
  <c r="L80" i="10"/>
  <c r="K80" i="10"/>
  <c r="J80" i="10"/>
  <c r="I80" i="10"/>
  <c r="H80" i="10"/>
  <c r="G80" i="10"/>
  <c r="F80" i="10"/>
  <c r="Q79" i="10"/>
  <c r="P79" i="10"/>
  <c r="O79" i="10"/>
  <c r="N79" i="10"/>
  <c r="M79" i="10"/>
  <c r="L79" i="10"/>
  <c r="K79" i="10"/>
  <c r="J79" i="10"/>
  <c r="I79" i="10"/>
  <c r="H79" i="10"/>
  <c r="G79" i="10"/>
  <c r="F79" i="10"/>
  <c r="Q78" i="10"/>
  <c r="P78" i="10"/>
  <c r="O78" i="10"/>
  <c r="N78" i="10"/>
  <c r="M78" i="10"/>
  <c r="L78" i="10"/>
  <c r="K78" i="10"/>
  <c r="J78" i="10"/>
  <c r="I78" i="10"/>
  <c r="H78" i="10"/>
  <c r="G78" i="10"/>
  <c r="F78" i="10"/>
  <c r="Q77" i="10"/>
  <c r="P77" i="10"/>
  <c r="O77" i="10"/>
  <c r="N77" i="10"/>
  <c r="M77" i="10"/>
  <c r="L77" i="10"/>
  <c r="K77" i="10"/>
  <c r="J77" i="10"/>
  <c r="I77" i="10"/>
  <c r="H77" i="10"/>
  <c r="G77" i="10"/>
  <c r="F77" i="10"/>
  <c r="Q76" i="10"/>
  <c r="P76" i="10"/>
  <c r="O76" i="10"/>
  <c r="N76" i="10"/>
  <c r="M76" i="10"/>
  <c r="L76" i="10"/>
  <c r="K76" i="10"/>
  <c r="J76" i="10"/>
  <c r="I76" i="10"/>
  <c r="H76" i="10"/>
  <c r="G76" i="10"/>
  <c r="F76" i="10"/>
  <c r="Q75" i="10"/>
  <c r="P75" i="10"/>
  <c r="O75" i="10"/>
  <c r="N75" i="10"/>
  <c r="M75" i="10"/>
  <c r="L75" i="10"/>
  <c r="K75" i="10"/>
  <c r="J75" i="10"/>
  <c r="I75" i="10"/>
  <c r="H75" i="10"/>
  <c r="G75" i="10"/>
  <c r="F75" i="10"/>
  <c r="Q74" i="10"/>
  <c r="P74" i="10"/>
  <c r="O74" i="10"/>
  <c r="N74" i="10"/>
  <c r="M74" i="10"/>
  <c r="L74" i="10"/>
  <c r="K74" i="10"/>
  <c r="J74" i="10"/>
  <c r="I74" i="10"/>
  <c r="H74" i="10"/>
  <c r="G74" i="10"/>
  <c r="F74" i="10"/>
  <c r="Q73" i="10"/>
  <c r="P73" i="10"/>
  <c r="O73" i="10"/>
  <c r="N73" i="10"/>
  <c r="M73" i="10"/>
  <c r="L73" i="10"/>
  <c r="K73" i="10"/>
  <c r="J73" i="10"/>
  <c r="I73" i="10"/>
  <c r="H73" i="10"/>
  <c r="G73" i="10"/>
  <c r="F73" i="10"/>
  <c r="Q72" i="10"/>
  <c r="P72" i="10"/>
  <c r="O72" i="10"/>
  <c r="N72" i="10"/>
  <c r="M72" i="10"/>
  <c r="L72" i="10"/>
  <c r="K72" i="10"/>
  <c r="J72" i="10"/>
  <c r="I72" i="10"/>
  <c r="H72" i="10"/>
  <c r="G72" i="10"/>
  <c r="F72" i="10"/>
  <c r="Q71" i="10"/>
  <c r="P71" i="10"/>
  <c r="O71" i="10"/>
  <c r="N71" i="10"/>
  <c r="M71" i="10"/>
  <c r="L71" i="10"/>
  <c r="K71" i="10"/>
  <c r="J71" i="10"/>
  <c r="I71" i="10"/>
  <c r="H71" i="10"/>
  <c r="G71" i="10"/>
  <c r="F71" i="10"/>
  <c r="Q70" i="10"/>
  <c r="P70" i="10"/>
  <c r="O70" i="10"/>
  <c r="N70" i="10"/>
  <c r="M70" i="10"/>
  <c r="L70" i="10"/>
  <c r="K70" i="10"/>
  <c r="J70" i="10"/>
  <c r="I70" i="10"/>
  <c r="H70" i="10"/>
  <c r="G70" i="10"/>
  <c r="F70" i="10"/>
  <c r="Q69" i="10"/>
  <c r="P69" i="10"/>
  <c r="O69" i="10"/>
  <c r="N69" i="10"/>
  <c r="M69" i="10"/>
  <c r="L69" i="10"/>
  <c r="K69" i="10"/>
  <c r="J69" i="10"/>
  <c r="I69" i="10"/>
  <c r="H69" i="10"/>
  <c r="G69" i="10"/>
  <c r="F69" i="10"/>
  <c r="Q68" i="10"/>
  <c r="P68" i="10"/>
  <c r="O68" i="10"/>
  <c r="N68" i="10"/>
  <c r="M68" i="10"/>
  <c r="L68" i="10"/>
  <c r="K68" i="10"/>
  <c r="J68" i="10"/>
  <c r="I68" i="10"/>
  <c r="H68" i="10"/>
  <c r="G68" i="10"/>
  <c r="F68" i="10"/>
  <c r="Q67" i="10"/>
  <c r="P67" i="10"/>
  <c r="O67" i="10"/>
  <c r="N67" i="10"/>
  <c r="M67" i="10"/>
  <c r="L67" i="10"/>
  <c r="K67" i="10"/>
  <c r="J67" i="10"/>
  <c r="I67" i="10"/>
  <c r="H67" i="10"/>
  <c r="G67" i="10"/>
  <c r="F67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Q65" i="10"/>
  <c r="P65" i="10"/>
  <c r="O65" i="10"/>
  <c r="N65" i="10"/>
  <c r="M65" i="10"/>
  <c r="L65" i="10"/>
  <c r="K65" i="10"/>
  <c r="J65" i="10"/>
  <c r="I65" i="10"/>
  <c r="H65" i="10"/>
  <c r="G65" i="10"/>
  <c r="F65" i="10"/>
  <c r="Q64" i="10"/>
  <c r="P64" i="10"/>
  <c r="O64" i="10"/>
  <c r="N64" i="10"/>
  <c r="M64" i="10"/>
  <c r="L64" i="10"/>
  <c r="K64" i="10"/>
  <c r="J64" i="10"/>
  <c r="I64" i="10"/>
  <c r="H64" i="10"/>
  <c r="G64" i="10"/>
  <c r="F64" i="10"/>
  <c r="Q63" i="10"/>
  <c r="P63" i="10"/>
  <c r="O63" i="10"/>
  <c r="N63" i="10"/>
  <c r="M63" i="10"/>
  <c r="L63" i="10"/>
  <c r="K63" i="10"/>
  <c r="J63" i="10"/>
  <c r="I63" i="10"/>
  <c r="H63" i="10"/>
  <c r="G63" i="10"/>
  <c r="F63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Q61" i="10"/>
  <c r="P61" i="10"/>
  <c r="O61" i="10"/>
  <c r="N61" i="10"/>
  <c r="M61" i="10"/>
  <c r="L61" i="10"/>
  <c r="K61" i="10"/>
  <c r="J61" i="10"/>
  <c r="I61" i="10"/>
  <c r="H61" i="10"/>
  <c r="G61" i="10"/>
  <c r="F61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Q59" i="10"/>
  <c r="P59" i="10"/>
  <c r="O59" i="10"/>
  <c r="N59" i="10"/>
  <c r="M59" i="10"/>
  <c r="L59" i="10"/>
  <c r="K59" i="10"/>
  <c r="J59" i="10"/>
  <c r="I59" i="10"/>
  <c r="H59" i="10"/>
  <c r="G59" i="10"/>
  <c r="F59" i="10"/>
  <c r="C7" i="9"/>
  <c r="D7" i="9"/>
  <c r="E7" i="9"/>
  <c r="F7" i="9"/>
  <c r="G7" i="9"/>
  <c r="H7" i="9"/>
  <c r="I7" i="9"/>
  <c r="J7" i="9"/>
  <c r="K7" i="9"/>
  <c r="L7" i="9"/>
  <c r="M7" i="9"/>
  <c r="N7" i="9"/>
  <c r="C8" i="9"/>
  <c r="D8" i="9"/>
  <c r="E8" i="9"/>
  <c r="F8" i="9"/>
  <c r="G8" i="9"/>
  <c r="H8" i="9"/>
  <c r="I8" i="9"/>
  <c r="J8" i="9"/>
  <c r="K8" i="9"/>
  <c r="L8" i="9"/>
  <c r="M8" i="9"/>
  <c r="N8" i="9"/>
  <c r="C9" i="9"/>
  <c r="D9" i="9"/>
  <c r="E9" i="9"/>
  <c r="F9" i="9"/>
  <c r="G9" i="9"/>
  <c r="H9" i="9"/>
  <c r="I9" i="9"/>
  <c r="J9" i="9"/>
  <c r="K9" i="9"/>
  <c r="L9" i="9"/>
  <c r="M9" i="9"/>
  <c r="N9" i="9"/>
  <c r="C10" i="9"/>
  <c r="D10" i="9"/>
  <c r="E10" i="9"/>
  <c r="F10" i="9"/>
  <c r="G10" i="9"/>
  <c r="H10" i="9"/>
  <c r="I10" i="9"/>
  <c r="J10" i="9"/>
  <c r="K10" i="9"/>
  <c r="L10" i="9"/>
  <c r="M10" i="9"/>
  <c r="N10" i="9"/>
  <c r="C11" i="9"/>
  <c r="D11" i="9"/>
  <c r="E11" i="9"/>
  <c r="F11" i="9"/>
  <c r="G11" i="9"/>
  <c r="H11" i="9"/>
  <c r="I11" i="9"/>
  <c r="J11" i="9"/>
  <c r="K11" i="9"/>
  <c r="L11" i="9"/>
  <c r="M11" i="9"/>
  <c r="N11" i="9"/>
  <c r="C12" i="9"/>
  <c r="D12" i="9"/>
  <c r="E12" i="9"/>
  <c r="F12" i="9"/>
  <c r="G12" i="9"/>
  <c r="H12" i="9"/>
  <c r="I12" i="9"/>
  <c r="J12" i="9"/>
  <c r="K12" i="9"/>
  <c r="L12" i="9"/>
  <c r="M12" i="9"/>
  <c r="N12" i="9"/>
  <c r="C13" i="9"/>
  <c r="D13" i="9"/>
  <c r="E13" i="9"/>
  <c r="F13" i="9"/>
  <c r="G13" i="9"/>
  <c r="H13" i="9"/>
  <c r="I13" i="9"/>
  <c r="J13" i="9"/>
  <c r="K13" i="9"/>
  <c r="L13" i="9"/>
  <c r="M13" i="9"/>
  <c r="N13" i="9"/>
  <c r="C14" i="9"/>
  <c r="D14" i="9"/>
  <c r="E14" i="9"/>
  <c r="F14" i="9"/>
  <c r="G14" i="9"/>
  <c r="H14" i="9"/>
  <c r="I14" i="9"/>
  <c r="J14" i="9"/>
  <c r="K14" i="9"/>
  <c r="L14" i="9"/>
  <c r="M14" i="9"/>
  <c r="N14" i="9"/>
  <c r="C15" i="9"/>
  <c r="D15" i="9"/>
  <c r="E15" i="9"/>
  <c r="F15" i="9"/>
  <c r="G15" i="9"/>
  <c r="H15" i="9"/>
  <c r="I15" i="9"/>
  <c r="J15" i="9"/>
  <c r="K15" i="9"/>
  <c r="L15" i="9"/>
  <c r="M15" i="9"/>
  <c r="N15" i="9"/>
  <c r="C16" i="9"/>
  <c r="D16" i="9"/>
  <c r="E16" i="9"/>
  <c r="F16" i="9"/>
  <c r="G16" i="9"/>
  <c r="H16" i="9"/>
  <c r="I16" i="9"/>
  <c r="J16" i="9"/>
  <c r="K16" i="9"/>
  <c r="L16" i="9"/>
  <c r="M16" i="9"/>
  <c r="N16" i="9"/>
  <c r="C17" i="9"/>
  <c r="D17" i="9"/>
  <c r="E17" i="9"/>
  <c r="F17" i="9"/>
  <c r="G17" i="9"/>
  <c r="H17" i="9"/>
  <c r="I17" i="9"/>
  <c r="J17" i="9"/>
  <c r="K17" i="9"/>
  <c r="L17" i="9"/>
  <c r="M17" i="9"/>
  <c r="N17" i="9"/>
  <c r="C18" i="9"/>
  <c r="D18" i="9"/>
  <c r="E18" i="9"/>
  <c r="F18" i="9"/>
  <c r="G18" i="9"/>
  <c r="H18" i="9"/>
  <c r="I18" i="9"/>
  <c r="J18" i="9"/>
  <c r="K18" i="9"/>
  <c r="L18" i="9"/>
  <c r="M18" i="9"/>
  <c r="N18" i="9"/>
  <c r="C19" i="9"/>
  <c r="D19" i="9"/>
  <c r="E19" i="9"/>
  <c r="F19" i="9"/>
  <c r="G19" i="9"/>
  <c r="H19" i="9"/>
  <c r="I19" i="9"/>
  <c r="J19" i="9"/>
  <c r="K19" i="9"/>
  <c r="L19" i="9"/>
  <c r="M19" i="9"/>
  <c r="N19" i="9"/>
  <c r="C20" i="9"/>
  <c r="D20" i="9"/>
  <c r="E20" i="9"/>
  <c r="F20" i="9"/>
  <c r="G20" i="9"/>
  <c r="H20" i="9"/>
  <c r="I20" i="9"/>
  <c r="J20" i="9"/>
  <c r="K20" i="9"/>
  <c r="L20" i="9"/>
  <c r="M20" i="9"/>
  <c r="N20" i="9"/>
  <c r="C21" i="9"/>
  <c r="D21" i="9"/>
  <c r="E21" i="9"/>
  <c r="F21" i="9"/>
  <c r="G21" i="9"/>
  <c r="H21" i="9"/>
  <c r="I21" i="9"/>
  <c r="J21" i="9"/>
  <c r="K21" i="9"/>
  <c r="L21" i="9"/>
  <c r="M21" i="9"/>
  <c r="N21" i="9"/>
  <c r="C22" i="9"/>
  <c r="D22" i="9"/>
  <c r="E22" i="9"/>
  <c r="F22" i="9"/>
  <c r="G22" i="9"/>
  <c r="H22" i="9"/>
  <c r="I22" i="9"/>
  <c r="J22" i="9"/>
  <c r="K22" i="9"/>
  <c r="L22" i="9"/>
  <c r="M22" i="9"/>
  <c r="N22" i="9"/>
  <c r="C23" i="9"/>
  <c r="D23" i="9"/>
  <c r="E23" i="9"/>
  <c r="F23" i="9"/>
  <c r="G23" i="9"/>
  <c r="H23" i="9"/>
  <c r="I23" i="9"/>
  <c r="J23" i="9"/>
  <c r="K23" i="9"/>
  <c r="L23" i="9"/>
  <c r="M23" i="9"/>
  <c r="N23" i="9"/>
  <c r="C24" i="9"/>
  <c r="D24" i="9"/>
  <c r="E24" i="9"/>
  <c r="F24" i="9"/>
  <c r="G24" i="9"/>
  <c r="H24" i="9"/>
  <c r="I24" i="9"/>
  <c r="J24" i="9"/>
  <c r="K24" i="9"/>
  <c r="L24" i="9"/>
  <c r="M24" i="9"/>
  <c r="N24" i="9"/>
  <c r="C25" i="9"/>
  <c r="D25" i="9"/>
  <c r="E25" i="9"/>
  <c r="F25" i="9"/>
  <c r="G25" i="9"/>
  <c r="H25" i="9"/>
  <c r="I25" i="9"/>
  <c r="J25" i="9"/>
  <c r="K25" i="9"/>
  <c r="L25" i="9"/>
  <c r="M25" i="9"/>
  <c r="N25" i="9"/>
  <c r="C26" i="9"/>
  <c r="D26" i="9"/>
  <c r="E26" i="9"/>
  <c r="F26" i="9"/>
  <c r="G26" i="9"/>
  <c r="H26" i="9"/>
  <c r="I26" i="9"/>
  <c r="J26" i="9"/>
  <c r="K26" i="9"/>
  <c r="L26" i="9"/>
  <c r="M26" i="9"/>
  <c r="N26" i="9"/>
  <c r="C27" i="9"/>
  <c r="D27" i="9"/>
  <c r="E27" i="9"/>
  <c r="F27" i="9"/>
  <c r="G27" i="9"/>
  <c r="H27" i="9"/>
  <c r="I27" i="9"/>
  <c r="J27" i="9"/>
  <c r="K27" i="9"/>
  <c r="L27" i="9"/>
  <c r="M27" i="9"/>
  <c r="N27" i="9"/>
  <c r="C28" i="9"/>
  <c r="D28" i="9"/>
  <c r="E28" i="9"/>
  <c r="F28" i="9"/>
  <c r="G28" i="9"/>
  <c r="H28" i="9"/>
  <c r="I28" i="9"/>
  <c r="J28" i="9"/>
  <c r="K28" i="9"/>
  <c r="L28" i="9"/>
  <c r="M28" i="9"/>
  <c r="N28" i="9"/>
  <c r="C29" i="9"/>
  <c r="D29" i="9"/>
  <c r="E29" i="9"/>
  <c r="F29" i="9"/>
  <c r="G29" i="9"/>
  <c r="H29" i="9"/>
  <c r="I29" i="9"/>
  <c r="J29" i="9"/>
  <c r="K29" i="9"/>
  <c r="L29" i="9"/>
  <c r="M29" i="9"/>
  <c r="N29" i="9"/>
  <c r="C30" i="9"/>
  <c r="D30" i="9"/>
  <c r="E30" i="9"/>
  <c r="F30" i="9"/>
  <c r="G30" i="9"/>
  <c r="H30" i="9"/>
  <c r="I30" i="9"/>
  <c r="J30" i="9"/>
  <c r="K30" i="9"/>
  <c r="L30" i="9"/>
  <c r="M30" i="9"/>
  <c r="N30" i="9"/>
  <c r="C31" i="9"/>
  <c r="D31" i="9"/>
  <c r="E31" i="9"/>
  <c r="F31" i="9"/>
  <c r="G31" i="9"/>
  <c r="H31" i="9"/>
  <c r="I31" i="9"/>
  <c r="J31" i="9"/>
  <c r="K31" i="9"/>
  <c r="L31" i="9"/>
  <c r="M31" i="9"/>
  <c r="N31" i="9"/>
  <c r="C32" i="9"/>
  <c r="D32" i="9"/>
  <c r="E32" i="9"/>
  <c r="F32" i="9"/>
  <c r="G32" i="9"/>
  <c r="H32" i="9"/>
  <c r="I32" i="9"/>
  <c r="J32" i="9"/>
  <c r="K32" i="9"/>
  <c r="L32" i="9"/>
  <c r="M32" i="9"/>
  <c r="N32" i="9"/>
  <c r="C33" i="9"/>
  <c r="D33" i="9"/>
  <c r="E33" i="9"/>
  <c r="F33" i="9"/>
  <c r="G33" i="9"/>
  <c r="H33" i="9"/>
  <c r="I33" i="9"/>
  <c r="J33" i="9"/>
  <c r="K33" i="9"/>
  <c r="L33" i="9"/>
  <c r="M33" i="9"/>
  <c r="N33" i="9"/>
  <c r="C34" i="9"/>
  <c r="D34" i="9"/>
  <c r="E34" i="9"/>
  <c r="F34" i="9"/>
  <c r="G34" i="9"/>
  <c r="H34" i="9"/>
  <c r="I34" i="9"/>
  <c r="J34" i="9"/>
  <c r="K34" i="9"/>
  <c r="L34" i="9"/>
  <c r="M34" i="9"/>
  <c r="N34" i="9"/>
  <c r="C35" i="9"/>
  <c r="D35" i="9"/>
  <c r="E35" i="9"/>
  <c r="F35" i="9"/>
  <c r="G35" i="9"/>
  <c r="H35" i="9"/>
  <c r="I35" i="9"/>
  <c r="J35" i="9"/>
  <c r="K35" i="9"/>
  <c r="L35" i="9"/>
  <c r="M35" i="9"/>
  <c r="N35" i="9"/>
  <c r="C36" i="9"/>
  <c r="D36" i="9"/>
  <c r="E36" i="9"/>
  <c r="F36" i="9"/>
  <c r="G36" i="9"/>
  <c r="H36" i="9"/>
  <c r="I36" i="9"/>
  <c r="J36" i="9"/>
  <c r="K36" i="9"/>
  <c r="L36" i="9"/>
  <c r="M36" i="9"/>
  <c r="N36" i="9"/>
  <c r="C37" i="9"/>
  <c r="D37" i="9"/>
  <c r="E37" i="9"/>
  <c r="F37" i="9"/>
  <c r="G37" i="9"/>
  <c r="H37" i="9"/>
  <c r="I37" i="9"/>
  <c r="J37" i="9"/>
  <c r="K37" i="9"/>
  <c r="L37" i="9"/>
  <c r="M37" i="9"/>
  <c r="N37" i="9"/>
  <c r="C38" i="9"/>
  <c r="D38" i="9"/>
  <c r="E38" i="9"/>
  <c r="F38" i="9"/>
  <c r="G38" i="9"/>
  <c r="H38" i="9"/>
  <c r="I38" i="9"/>
  <c r="J38" i="9"/>
  <c r="K38" i="9"/>
  <c r="L38" i="9"/>
  <c r="M38" i="9"/>
  <c r="N38" i="9"/>
  <c r="E6" i="9"/>
  <c r="F6" i="9"/>
  <c r="G6" i="9"/>
  <c r="H6" i="9"/>
  <c r="I6" i="9"/>
  <c r="J6" i="9"/>
  <c r="K6" i="9"/>
  <c r="L6" i="9"/>
  <c r="M6" i="9"/>
  <c r="N6" i="9"/>
  <c r="D6" i="9"/>
  <c r="C6" i="9"/>
  <c r="R29" i="4" l="1"/>
  <c r="R30" i="4"/>
  <c r="BN6" i="9"/>
  <c r="BN7" i="9" l="1"/>
  <c r="DD7" i="9" s="1"/>
  <c r="DQ7" i="9" s="1"/>
  <c r="EH7" i="9" s="1"/>
  <c r="BQ6" i="9"/>
  <c r="DG6" i="9" s="1"/>
  <c r="DT6" i="9" s="1"/>
  <c r="BP10" i="9"/>
  <c r="DF10" i="9" s="1"/>
  <c r="DS10" i="9" s="1"/>
  <c r="EJ10" i="9" s="1"/>
  <c r="BY8" i="9"/>
  <c r="DO8" i="9" s="1"/>
  <c r="EB8" i="9" s="1"/>
  <c r="BP12" i="9"/>
  <c r="DF12" i="9" s="1"/>
  <c r="DS12" i="9" s="1"/>
  <c r="EJ12" i="9" s="1"/>
  <c r="BT7" i="9"/>
  <c r="DJ7" i="9" s="1"/>
  <c r="DW7" i="9" s="1"/>
  <c r="BX15" i="9"/>
  <c r="BR11" i="9"/>
  <c r="DH11" i="9" s="1"/>
  <c r="DU11" i="9" s="1"/>
  <c r="EL11" i="9" s="1"/>
  <c r="BX10" i="9"/>
  <c r="DN10" i="9" s="1"/>
  <c r="EA10" i="9" s="1"/>
  <c r="ER10" i="9" s="1"/>
  <c r="BR6" i="9"/>
  <c r="DH6" i="9" s="1"/>
  <c r="DU6" i="9" s="1"/>
  <c r="BX7" i="9"/>
  <c r="DN7" i="9" s="1"/>
  <c r="EA7" i="9" s="1"/>
  <c r="BO11" i="9"/>
  <c r="DE11" i="9" s="1"/>
  <c r="DR11" i="9" s="1"/>
  <c r="EI11" i="9" s="1"/>
  <c r="BY11" i="9"/>
  <c r="DO11" i="9" s="1"/>
  <c r="EB11" i="9" s="1"/>
  <c r="ES11" i="9" s="1"/>
  <c r="BY15" i="9"/>
  <c r="BT6" i="9"/>
  <c r="DJ6" i="9" s="1"/>
  <c r="DW6" i="9" s="1"/>
  <c r="BX8" i="9"/>
  <c r="DN8" i="9" s="1"/>
  <c r="EA8" i="9" s="1"/>
  <c r="BU12" i="9"/>
  <c r="DK12" i="9" s="1"/>
  <c r="DX12" i="9" s="1"/>
  <c r="EO12" i="9" s="1"/>
  <c r="BS11" i="9"/>
  <c r="DI11" i="9" s="1"/>
  <c r="DV11" i="9" s="1"/>
  <c r="EM11" i="9" s="1"/>
  <c r="BN11" i="9"/>
  <c r="DD11" i="9" s="1"/>
  <c r="DQ11" i="9" s="1"/>
  <c r="BU6" i="9"/>
  <c r="DK6" i="9" s="1"/>
  <c r="DX6" i="9" s="1"/>
  <c r="BW7" i="9"/>
  <c r="DM7" i="9" s="1"/>
  <c r="DZ7" i="9" s="1"/>
  <c r="BR15" i="9"/>
  <c r="BO8" i="9"/>
  <c r="DE8" i="9" s="1"/>
  <c r="DR8" i="9" s="1"/>
  <c r="BV8" i="9"/>
  <c r="DL8" i="9" s="1"/>
  <c r="DY8" i="9" s="1"/>
  <c r="BO15" i="9"/>
  <c r="BV12" i="9"/>
  <c r="DL12" i="9" s="1"/>
  <c r="DY12" i="9" s="1"/>
  <c r="EP12" i="9" s="1"/>
  <c r="BT11" i="9"/>
  <c r="DJ11" i="9" s="1"/>
  <c r="DW11" i="9" s="1"/>
  <c r="EN11" i="9" s="1"/>
  <c r="BR10" i="9"/>
  <c r="DH10" i="9" s="1"/>
  <c r="DU10" i="9" s="1"/>
  <c r="EL10" i="9" s="1"/>
  <c r="BS6" i="9"/>
  <c r="DI6" i="9" s="1"/>
  <c r="DV6" i="9" s="1"/>
  <c r="BV6" i="9"/>
  <c r="DL6" i="9" s="1"/>
  <c r="DY6" i="9" s="1"/>
  <c r="BU7" i="9"/>
  <c r="DK7" i="9" s="1"/>
  <c r="DX7" i="9" s="1"/>
  <c r="BP15" i="9"/>
  <c r="BW12" i="9"/>
  <c r="DM12" i="9" s="1"/>
  <c r="DZ12" i="9" s="1"/>
  <c r="EQ12" i="9" s="1"/>
  <c r="BU11" i="9"/>
  <c r="DK11" i="9" s="1"/>
  <c r="DX11" i="9" s="1"/>
  <c r="EO11" i="9" s="1"/>
  <c r="BS10" i="9"/>
  <c r="DI10" i="9" s="1"/>
  <c r="DV10" i="9" s="1"/>
  <c r="EM10" i="9" s="1"/>
  <c r="BW6" i="9"/>
  <c r="DM6" i="9" s="1"/>
  <c r="DZ6" i="9" s="1"/>
  <c r="BT15" i="9"/>
  <c r="BX12" i="9"/>
  <c r="DN12" i="9" s="1"/>
  <c r="EA12" i="9" s="1"/>
  <c r="ER12" i="9" s="1"/>
  <c r="BV11" i="9"/>
  <c r="DL11" i="9" s="1"/>
  <c r="DY11" i="9" s="1"/>
  <c r="EP11" i="9" s="1"/>
  <c r="BT10" i="9"/>
  <c r="DJ10" i="9" s="1"/>
  <c r="DW10" i="9" s="1"/>
  <c r="EN10" i="9" s="1"/>
  <c r="BP8" i="9"/>
  <c r="DF8" i="9" s="1"/>
  <c r="DS8" i="9" s="1"/>
  <c r="BX6" i="9"/>
  <c r="DN6" i="9" s="1"/>
  <c r="EA6" i="9" s="1"/>
  <c r="BU15" i="9"/>
  <c r="BS12" i="9"/>
  <c r="DI12" i="9" s="1"/>
  <c r="DV12" i="9" s="1"/>
  <c r="EM12" i="9" s="1"/>
  <c r="BO12" i="9"/>
  <c r="DE12" i="9" s="1"/>
  <c r="DR12" i="9" s="1"/>
  <c r="EI12" i="9" s="1"/>
  <c r="BY12" i="9"/>
  <c r="DO12" i="9" s="1"/>
  <c r="EB12" i="9" s="1"/>
  <c r="ES12" i="9" s="1"/>
  <c r="BW11" i="9"/>
  <c r="DM11" i="9" s="1"/>
  <c r="DZ11" i="9" s="1"/>
  <c r="EQ11" i="9" s="1"/>
  <c r="BU10" i="9"/>
  <c r="DK10" i="9" s="1"/>
  <c r="DX10" i="9" s="1"/>
  <c r="EO10" i="9" s="1"/>
  <c r="BQ8" i="9"/>
  <c r="DG8" i="9" s="1"/>
  <c r="DT8" i="9" s="1"/>
  <c r="BO7" i="9"/>
  <c r="DE7" i="9" s="1"/>
  <c r="DR7" i="9" s="1"/>
  <c r="BY7" i="9"/>
  <c r="DO7" i="9" s="1"/>
  <c r="EB7" i="9" s="1"/>
  <c r="BN15" i="9"/>
  <c r="BN12" i="9"/>
  <c r="DD12" i="9" s="1"/>
  <c r="DQ12" i="9" s="1"/>
  <c r="BN10" i="9"/>
  <c r="DD10" i="9" s="1"/>
  <c r="DQ10" i="9" s="1"/>
  <c r="BY6" i="9"/>
  <c r="DO6" i="9" s="1"/>
  <c r="EB6" i="9" s="1"/>
  <c r="BQ10" i="9"/>
  <c r="DG10" i="9" s="1"/>
  <c r="DT10" i="9" s="1"/>
  <c r="EK10" i="9" s="1"/>
  <c r="BY10" i="9"/>
  <c r="DO10" i="9" s="1"/>
  <c r="EB10" i="9" s="1"/>
  <c r="ES10" i="9" s="1"/>
  <c r="BX11" i="9"/>
  <c r="DN11" i="9" s="1"/>
  <c r="EA11" i="9" s="1"/>
  <c r="ER11" i="9" s="1"/>
  <c r="BV10" i="9"/>
  <c r="DL10" i="9" s="1"/>
  <c r="DY10" i="9" s="1"/>
  <c r="EP10" i="9" s="1"/>
  <c r="BR8" i="9"/>
  <c r="DH8" i="9" s="1"/>
  <c r="DU8" i="9" s="1"/>
  <c r="BP7" i="9"/>
  <c r="DF7" i="9" s="1"/>
  <c r="DS7" i="9" s="1"/>
  <c r="BQ12" i="9"/>
  <c r="DG12" i="9" s="1"/>
  <c r="DT12" i="9" s="1"/>
  <c r="EK12" i="9" s="1"/>
  <c r="BS15" i="9"/>
  <c r="BW10" i="9"/>
  <c r="DM10" i="9" s="1"/>
  <c r="DZ10" i="9" s="1"/>
  <c r="EQ10" i="9" s="1"/>
  <c r="BS8" i="9"/>
  <c r="DI8" i="9" s="1"/>
  <c r="DV8" i="9" s="1"/>
  <c r="BQ7" i="9"/>
  <c r="DG7" i="9" s="1"/>
  <c r="DT7" i="9" s="1"/>
  <c r="BN8" i="9"/>
  <c r="DD8" i="9" s="1"/>
  <c r="DQ8" i="9" s="1"/>
  <c r="EH8" i="9" s="1"/>
  <c r="BO6" i="9"/>
  <c r="BR12" i="9"/>
  <c r="DH12" i="9" s="1"/>
  <c r="DU12" i="9" s="1"/>
  <c r="EL12" i="9" s="1"/>
  <c r="BP11" i="9"/>
  <c r="DF11" i="9" s="1"/>
  <c r="DS11" i="9" s="1"/>
  <c r="EJ11" i="9" s="1"/>
  <c r="BW8" i="9"/>
  <c r="DM8" i="9" s="1"/>
  <c r="DZ8" i="9" s="1"/>
  <c r="BQ15" i="9"/>
  <c r="BT8" i="9"/>
  <c r="DJ8" i="9" s="1"/>
  <c r="DW8" i="9" s="1"/>
  <c r="BR7" i="9"/>
  <c r="DH7" i="9" s="1"/>
  <c r="DU7" i="9" s="1"/>
  <c r="BV15" i="9"/>
  <c r="BT12" i="9"/>
  <c r="DJ12" i="9" s="1"/>
  <c r="DW12" i="9" s="1"/>
  <c r="EN12" i="9" s="1"/>
  <c r="BP6" i="9"/>
  <c r="DF6" i="9" s="1"/>
  <c r="DS6" i="9" s="1"/>
  <c r="BQ11" i="9"/>
  <c r="DG11" i="9" s="1"/>
  <c r="DT11" i="9" s="1"/>
  <c r="EK11" i="9" s="1"/>
  <c r="BO10" i="9"/>
  <c r="DE10" i="9" s="1"/>
  <c r="DR10" i="9" s="1"/>
  <c r="EI10" i="9" s="1"/>
  <c r="BV7" i="9"/>
  <c r="DL7" i="9" s="1"/>
  <c r="DY7" i="9" s="1"/>
  <c r="BU8" i="9"/>
  <c r="DK8" i="9" s="1"/>
  <c r="DX8" i="9" s="1"/>
  <c r="BS7" i="9"/>
  <c r="DI7" i="9" s="1"/>
  <c r="DV7" i="9" s="1"/>
  <c r="BW15" i="9"/>
  <c r="FR10" i="9" l="1"/>
  <c r="FS11" i="9"/>
  <c r="FO10" i="9"/>
  <c r="FL11" i="9"/>
  <c r="FT11" i="9"/>
  <c r="FU12" i="9"/>
  <c r="FQ11" i="9"/>
  <c r="FN12" i="9"/>
  <c r="FM10" i="9"/>
  <c r="FO12" i="9"/>
  <c r="FN11" i="9"/>
  <c r="FK10" i="9"/>
  <c r="EH11" i="9"/>
  <c r="EC11" i="9"/>
  <c r="ET11" i="9" s="1"/>
  <c r="FQ10" i="9"/>
  <c r="EH10" i="9"/>
  <c r="EC10" i="9"/>
  <c r="ET10" i="9" s="1"/>
  <c r="FO11" i="9"/>
  <c r="AM8" i="18"/>
  <c r="EC12" i="9"/>
  <c r="ET12" i="9" s="1"/>
  <c r="EH12" i="9"/>
  <c r="FQ12" i="9"/>
  <c r="FL12" i="9"/>
  <c r="FS12" i="9"/>
  <c r="FS10" i="9"/>
  <c r="FP10" i="9"/>
  <c r="FN10" i="9"/>
  <c r="FT10" i="9"/>
  <c r="FP12" i="9"/>
  <c r="FR11" i="9"/>
  <c r="FP11" i="9"/>
  <c r="FL10" i="9"/>
  <c r="FK11" i="9"/>
  <c r="FK12" i="9"/>
  <c r="FM11" i="9"/>
  <c r="FM12" i="9"/>
  <c r="FT12" i="9"/>
  <c r="FR12" i="9"/>
  <c r="FU10" i="9"/>
  <c r="FU11" i="9"/>
  <c r="U16" i="18"/>
  <c r="EN8" i="9"/>
  <c r="EM7" i="9"/>
  <c r="EN6" i="9"/>
  <c r="EO7" i="9"/>
  <c r="EO6" i="9"/>
  <c r="EN7" i="9"/>
  <c r="EQ8" i="9"/>
  <c r="ES6" i="9"/>
  <c r="EM6" i="9"/>
  <c r="ES7" i="9"/>
  <c r="EP7" i="9"/>
  <c r="ES8" i="9"/>
  <c r="EQ6" i="9"/>
  <c r="ER7" i="9"/>
  <c r="EQ7" i="9"/>
  <c r="EJ7" i="9"/>
  <c r="EK6" i="9"/>
  <c r="EO8" i="9"/>
  <c r="EP6" i="9"/>
  <c r="EJ6" i="9"/>
  <c r="EL8" i="9"/>
  <c r="ER6" i="9"/>
  <c r="EL6" i="9"/>
  <c r="EL7" i="9"/>
  <c r="EK7" i="9"/>
  <c r="EI7" i="9"/>
  <c r="EJ8" i="9"/>
  <c r="EP8" i="9"/>
  <c r="EM8" i="9"/>
  <c r="EK8" i="9"/>
  <c r="EI8" i="9"/>
  <c r="ER8" i="9"/>
  <c r="DD6" i="9"/>
  <c r="DE6" i="9"/>
  <c r="DR6" i="9" s="1"/>
  <c r="FJ8" i="9"/>
  <c r="EC8" i="9"/>
  <c r="ET8" i="9" s="1"/>
  <c r="FJ7" i="9"/>
  <c r="EC7" i="9"/>
  <c r="ET7" i="9" s="1"/>
  <c r="AO8" i="18" l="1"/>
  <c r="AD16" i="18"/>
  <c r="AD8" i="18"/>
  <c r="V8" i="18"/>
  <c r="V16" i="18"/>
  <c r="AE16" i="18"/>
  <c r="AE8" i="18"/>
  <c r="Z8" i="18"/>
  <c r="Z16" i="18"/>
  <c r="AM10" i="18"/>
  <c r="AM12" i="18"/>
  <c r="AU8" i="18"/>
  <c r="AC8" i="18"/>
  <c r="AC16" i="18"/>
  <c r="W16" i="18"/>
  <c r="W8" i="18"/>
  <c r="AS8" i="18"/>
  <c r="AF8" i="18"/>
  <c r="AF16" i="18"/>
  <c r="AB8" i="18"/>
  <c r="AB16" i="18"/>
  <c r="Y16" i="18"/>
  <c r="Y8" i="18"/>
  <c r="AQ8" i="18"/>
  <c r="FJ10" i="9"/>
  <c r="X16" i="18"/>
  <c r="X8" i="18"/>
  <c r="U12" i="18"/>
  <c r="U10" i="18"/>
  <c r="U15" i="18" s="1"/>
  <c r="AW8" i="18"/>
  <c r="AN8" i="18"/>
  <c r="AV8" i="18"/>
  <c r="AX8" i="18"/>
  <c r="AP8" i="18"/>
  <c r="AT8" i="18"/>
  <c r="AA8" i="18"/>
  <c r="AA16" i="18"/>
  <c r="AR8" i="18"/>
  <c r="FJ12" i="9"/>
  <c r="FJ11" i="9"/>
  <c r="FQ7" i="9"/>
  <c r="FK7" i="9"/>
  <c r="FN7" i="9"/>
  <c r="FS7" i="9"/>
  <c r="FR6" i="9"/>
  <c r="FU7" i="9"/>
  <c r="FT8" i="9"/>
  <c r="FM8" i="9"/>
  <c r="FN8" i="9"/>
  <c r="FU8" i="9"/>
  <c r="FK8" i="9"/>
  <c r="FM7" i="9"/>
  <c r="FL6" i="9"/>
  <c r="FT7" i="9"/>
  <c r="FO6" i="9"/>
  <c r="FP6" i="9"/>
  <c r="FS6" i="9"/>
  <c r="FU6" i="9"/>
  <c r="FO7" i="9"/>
  <c r="EI6" i="9"/>
  <c r="FO8" i="9"/>
  <c r="FN6" i="9"/>
  <c r="FQ8" i="9"/>
  <c r="FS8" i="9"/>
  <c r="FP8" i="9"/>
  <c r="FR8" i="9"/>
  <c r="FM6" i="9"/>
  <c r="FP7" i="9"/>
  <c r="FL8" i="9"/>
  <c r="FT6" i="9"/>
  <c r="FL7" i="9"/>
  <c r="FR7" i="9"/>
  <c r="FQ6" i="9"/>
  <c r="DQ6" i="9"/>
  <c r="AT10" i="18" l="1"/>
  <c r="AT12" i="18"/>
  <c r="AX12" i="18"/>
  <c r="AX10" i="18"/>
  <c r="AD12" i="18"/>
  <c r="AD10" i="18"/>
  <c r="AD15" i="18" s="1"/>
  <c r="AW10" i="18"/>
  <c r="AW12" i="18"/>
  <c r="X10" i="18"/>
  <c r="X15" i="18" s="1"/>
  <c r="X12" i="18"/>
  <c r="W12" i="18"/>
  <c r="W10" i="18"/>
  <c r="W15" i="18" s="1"/>
  <c r="Z12" i="18"/>
  <c r="Z10" i="18"/>
  <c r="Z15" i="18" s="1"/>
  <c r="FV12" i="9"/>
  <c r="E8" i="18"/>
  <c r="AE10" i="18"/>
  <c r="AE12" i="18"/>
  <c r="AO10" i="18"/>
  <c r="AO12" i="18"/>
  <c r="M8" i="18"/>
  <c r="FV10" i="9"/>
  <c r="H8" i="18"/>
  <c r="AV10" i="18"/>
  <c r="AV12" i="18"/>
  <c r="AC10" i="18"/>
  <c r="AC15" i="18" s="1"/>
  <c r="AC12" i="18"/>
  <c r="AR10" i="18"/>
  <c r="AR12" i="18"/>
  <c r="AQ10" i="18"/>
  <c r="AQ12" i="18"/>
  <c r="AB12" i="18"/>
  <c r="AB10" i="18"/>
  <c r="AF12" i="18"/>
  <c r="AF10" i="18"/>
  <c r="AF15" i="18" s="1"/>
  <c r="U13" i="18"/>
  <c r="U11" i="18"/>
  <c r="K8" i="18"/>
  <c r="L8" i="18"/>
  <c r="N8" i="18"/>
  <c r="G8" i="18"/>
  <c r="V10" i="18"/>
  <c r="V15" i="18" s="1"/>
  <c r="V12" i="18"/>
  <c r="AP10" i="18"/>
  <c r="AP12" i="18"/>
  <c r="FV11" i="9"/>
  <c r="AN12" i="18"/>
  <c r="AN10" i="18"/>
  <c r="Y10" i="18"/>
  <c r="Y15" i="18" s="1"/>
  <c r="Y12" i="18"/>
  <c r="AM13" i="18"/>
  <c r="AM11" i="18"/>
  <c r="I8" i="18"/>
  <c r="J8" i="18"/>
  <c r="AA10" i="18"/>
  <c r="AA15" i="18" s="1"/>
  <c r="AA12" i="18"/>
  <c r="AS12" i="18"/>
  <c r="AS10" i="18"/>
  <c r="AU12" i="18"/>
  <c r="AU10" i="18"/>
  <c r="EC6" i="9"/>
  <c r="ET6" i="9" s="1"/>
  <c r="EH6" i="9"/>
  <c r="FK6" i="9"/>
  <c r="FV8" i="9"/>
  <c r="FV7" i="9"/>
  <c r="AY10" i="18" l="1"/>
  <c r="AG12" i="18"/>
  <c r="AY12" i="18"/>
  <c r="AG10" i="18"/>
  <c r="AV13" i="18"/>
  <c r="AV11" i="18"/>
  <c r="AW13" i="18"/>
  <c r="AW11" i="18"/>
  <c r="K10" i="18"/>
  <c r="K15" i="18" s="1"/>
  <c r="K12" i="18"/>
  <c r="AF13" i="18"/>
  <c r="AF11" i="18"/>
  <c r="AO13" i="18"/>
  <c r="AO11" i="18"/>
  <c r="Z13" i="18"/>
  <c r="Z11" i="18"/>
  <c r="V13" i="18"/>
  <c r="V11" i="18"/>
  <c r="AR13" i="18"/>
  <c r="AR11" i="18"/>
  <c r="AB15" i="18"/>
  <c r="AB13" i="18"/>
  <c r="AB11" i="18"/>
  <c r="M12" i="18"/>
  <c r="M10" i="18"/>
  <c r="M15" i="18" s="1"/>
  <c r="AE15" i="18"/>
  <c r="AE13" i="18"/>
  <c r="AE11" i="18"/>
  <c r="J12" i="18"/>
  <c r="J10" i="18"/>
  <c r="J15" i="18" s="1"/>
  <c r="Y13" i="18"/>
  <c r="Y11" i="18"/>
  <c r="G10" i="18"/>
  <c r="G15" i="18" s="1"/>
  <c r="G12" i="18"/>
  <c r="F12" i="18"/>
  <c r="F10" i="18"/>
  <c r="F15" i="18" s="1"/>
  <c r="W13" i="18"/>
  <c r="W11" i="18"/>
  <c r="AX13" i="18"/>
  <c r="AX11" i="18"/>
  <c r="AQ13" i="18"/>
  <c r="AQ11" i="18"/>
  <c r="AC13" i="18"/>
  <c r="AC11" i="18"/>
  <c r="D8" i="18"/>
  <c r="AU13" i="18"/>
  <c r="AU11" i="18"/>
  <c r="AA13" i="18"/>
  <c r="AA11" i="18"/>
  <c r="AP13" i="18"/>
  <c r="AP11" i="18"/>
  <c r="N12" i="18"/>
  <c r="N10" i="18"/>
  <c r="N15" i="18" s="1"/>
  <c r="AT13" i="18"/>
  <c r="AT11" i="18"/>
  <c r="AD13" i="18"/>
  <c r="AD11" i="18"/>
  <c r="AN13" i="18"/>
  <c r="AN11" i="18"/>
  <c r="AS13" i="18"/>
  <c r="AS11" i="18"/>
  <c r="I10" i="18"/>
  <c r="I15" i="18" s="1"/>
  <c r="I12" i="18"/>
  <c r="L12" i="18"/>
  <c r="L10" i="18"/>
  <c r="L15" i="18" s="1"/>
  <c r="H12" i="18"/>
  <c r="H10" i="18"/>
  <c r="H15" i="18" s="1"/>
  <c r="E12" i="18"/>
  <c r="E10" i="18"/>
  <c r="E15" i="18" s="1"/>
  <c r="X13" i="18"/>
  <c r="X11" i="18"/>
  <c r="FJ6" i="9"/>
  <c r="AY11" i="18" l="1"/>
  <c r="AG11" i="18"/>
  <c r="H13" i="18"/>
  <c r="H11" i="18"/>
  <c r="J13" i="18"/>
  <c r="J11" i="18"/>
  <c r="M13" i="18"/>
  <c r="M11" i="18"/>
  <c r="D12" i="18"/>
  <c r="D10" i="18"/>
  <c r="D15" i="18" s="1"/>
  <c r="F13" i="18"/>
  <c r="F11" i="18"/>
  <c r="L13" i="18"/>
  <c r="L11" i="18"/>
  <c r="K13" i="18"/>
  <c r="K11" i="18"/>
  <c r="I13" i="18"/>
  <c r="I11" i="18"/>
  <c r="G13" i="18"/>
  <c r="G11" i="18"/>
  <c r="E13" i="18"/>
  <c r="E11" i="18"/>
  <c r="N13" i="18"/>
  <c r="N11" i="18"/>
  <c r="FV6" i="9"/>
  <c r="D13" i="18" l="1"/>
  <c r="D11" i="18"/>
  <c r="O12" i="18"/>
  <c r="AH12" i="18" s="1"/>
  <c r="C10" i="18"/>
  <c r="C15" i="18" s="1"/>
  <c r="O10" i="18" l="1"/>
  <c r="C13" i="18"/>
  <c r="C11" i="18"/>
  <c r="O11" i="18" s="1"/>
  <c r="AZ11" i="18" l="1"/>
  <c r="BA11" i="18" s="1"/>
  <c r="AH11" i="18"/>
</calcChain>
</file>

<file path=xl/sharedStrings.xml><?xml version="1.0" encoding="utf-8"?>
<sst xmlns="http://schemas.openxmlformats.org/spreadsheetml/2006/main" count="1503" uniqueCount="256">
  <si>
    <t>ESTACION</t>
  </si>
  <si>
    <t>CODIGO</t>
  </si>
  <si>
    <t>Pluviométrica</t>
  </si>
  <si>
    <t>Climática Ordinaria</t>
  </si>
  <si>
    <t>Agrometeorológica</t>
  </si>
  <si>
    <t>Pluviográfica</t>
  </si>
  <si>
    <t>Climática Principal</t>
  </si>
  <si>
    <t>HORAS DE SOL</t>
  </si>
  <si>
    <t>PROMEDIO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</si>
  <si>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</si>
  <si>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</si>
  <si>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</si>
  <si>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</si>
  <si>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</si>
  <si>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</si>
  <si>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</si>
  <si>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</si>
  <si>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</si>
  <si>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</si>
  <si>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</si>
  <si>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</si>
  <si>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AÑO</t>
  </si>
  <si>
    <t>EVAPORACION [mm]</t>
  </si>
  <si>
    <t>TEMPERATURA MAXIMA</t>
  </si>
  <si>
    <t>Latitud</t>
  </si>
  <si>
    <t>TEMPERATURA MEDIA</t>
  </si>
  <si>
    <t>ANUAL</t>
  </si>
  <si>
    <t>ENE</t>
  </si>
  <si>
    <t>ABR</t>
  </si>
  <si>
    <t>AGO</t>
  </si>
  <si>
    <t>DIC</t>
  </si>
  <si>
    <t>Norte  Latº</t>
  </si>
  <si>
    <t>MJ / (m² * dia)</t>
  </si>
  <si>
    <t>MJ a Cal</t>
  </si>
  <si>
    <t>Cal / (cm² * dia)</t>
  </si>
  <si>
    <t>h / dia</t>
  </si>
  <si>
    <t>Tomadas el 15 de cada mes</t>
  </si>
  <si>
    <t xml:space="preserve"> RADIACIÓN SOLAR EXTRATERRESTRE </t>
  </si>
  <si>
    <t xml:space="preserve"> NÚMERO DE HORAS DE SOL MÁXIMAS  (h/dia)</t>
  </si>
  <si>
    <t>RADIACION SOLAR INCIDENTE</t>
  </si>
  <si>
    <t xml:space="preserve"> NÚMERO DE HORAS DE SOL MÁXIMAS  (h/mes)</t>
  </si>
  <si>
    <t>EVAPOTRANSPIRACION POTENCIAL</t>
  </si>
  <si>
    <t>Tabla de Radiación solar extraterrestre en mm/día  (Allen et al., 1998) (Original en MJ·m-2·dia-1  ; 1 mm/dia = 2,45 MJ·m-2·dia-1)</t>
  </si>
  <si>
    <t>HEMISFERIO NORTE</t>
  </si>
  <si>
    <t>HEMISFERIO SUR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</si>
  <si>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</si>
  <si>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</si>
  <si>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</si>
  <si>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</si>
  <si>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</si>
  <si>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</si>
  <si>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</si>
  <si>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</si>
  <si>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</si>
  <si>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</si>
  <si>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</si>
  <si>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</si>
  <si>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Tabla de Radiación solar extraterrestre en  MJ·m-2·dia-1</t>
  </si>
  <si>
    <t>Promedio de Irradiation (kJ/m2)</t>
  </si>
  <si>
    <t>Etiquetas de columna</t>
  </si>
  <si>
    <t>Etiquetas de fila</t>
  </si>
  <si>
    <t>Total general</t>
  </si>
  <si>
    <t>kJ / (m²/dia)</t>
  </si>
  <si>
    <t>PRECIPITACION</t>
  </si>
  <si>
    <t>ETR</t>
  </si>
  <si>
    <t>nombre</t>
  </si>
  <si>
    <t>CATEGORIA</t>
  </si>
  <si>
    <t>TECNOLOGIA</t>
  </si>
  <si>
    <t>ESTADO</t>
  </si>
  <si>
    <t>FECHA_INSTALACION</t>
  </si>
  <si>
    <t>altitud</t>
  </si>
  <si>
    <t>latitud</t>
  </si>
  <si>
    <t>longitud</t>
  </si>
  <si>
    <t>DEPARTAMENTO</t>
  </si>
  <si>
    <t>MUNICIPIO</t>
  </si>
  <si>
    <t>CORRIENTE</t>
  </si>
  <si>
    <t>FECHA_SUSPENSION</t>
  </si>
  <si>
    <t>SUBZONA_HIDROGRAFICA</t>
  </si>
  <si>
    <t>CIUDAD BOLIVAR [21206940]</t>
  </si>
  <si>
    <t>Automática con Telemetría</t>
  </si>
  <si>
    <t>Suspendida</t>
  </si>
  <si>
    <t>Bogotá</t>
  </si>
  <si>
    <t>Bogota, D.C</t>
  </si>
  <si>
    <t>Río Bogotá</t>
  </si>
  <si>
    <t>UNIVERSIDAD NACIONAL  - AUT [21205012]</t>
  </si>
  <si>
    <t>Activa</t>
  </si>
  <si>
    <t>RADIO SONDA BOGOTA - AUT [2120500127]</t>
  </si>
  <si>
    <t>Radio Sonda</t>
  </si>
  <si>
    <t>AEROPUERTO CATAM [21206570]</t>
  </si>
  <si>
    <t>Convencional</t>
  </si>
  <si>
    <t>INEM KENNEDY [21206560]</t>
  </si>
  <si>
    <t>Quebrada La Baja</t>
  </si>
  <si>
    <t>SEDE IDEAM CALLE 25D KRA [21202280]</t>
  </si>
  <si>
    <t>Meta</t>
  </si>
  <si>
    <t>ENMANUEL D ALZON [21201230]</t>
  </si>
  <si>
    <t>Cravo Sur</t>
  </si>
  <si>
    <t>RAD.DORADO - AUT [21206130]</t>
  </si>
  <si>
    <t>Automática sin Telemetría</t>
  </si>
  <si>
    <t>Batatas</t>
  </si>
  <si>
    <t>ELDORADO CATAM - AUT [21205791]</t>
  </si>
  <si>
    <t>Sinóptica Principal</t>
  </si>
  <si>
    <t>CASABLANCA [21206060]</t>
  </si>
  <si>
    <t>Meteorológica Especial</t>
  </si>
  <si>
    <t>Cundinamarca</t>
  </si>
  <si>
    <t>Madrid</t>
  </si>
  <si>
    <t>Otun</t>
  </si>
  <si>
    <t>MUZU CENTRO SALUD [21205830]</t>
  </si>
  <si>
    <t>Quebrada Perlas</t>
  </si>
  <si>
    <t>SEDE IDEAM KRA 10 [21201600]</t>
  </si>
  <si>
    <t>CAPITOLIO NACIONAL [21205810]</t>
  </si>
  <si>
    <t>SOLMAFORO BOGOTA - [21205528]</t>
  </si>
  <si>
    <t>AB</t>
  </si>
  <si>
    <t>COL H DURAN DUSAN [21206620]</t>
  </si>
  <si>
    <t>COL SANTIAGO PEREZ [21206660]</t>
  </si>
  <si>
    <t>SAN JORGE GRANJA [21205720]</t>
  </si>
  <si>
    <t>Soacha</t>
  </si>
  <si>
    <t>Guaviare</t>
  </si>
  <si>
    <t>UNION LA [21201320]</t>
  </si>
  <si>
    <t>Sibaté</t>
  </si>
  <si>
    <t>UNISALLE CENTRO [21206970]</t>
  </si>
  <si>
    <t>VENADO ORO VIVERO [21205580]</t>
  </si>
  <si>
    <t>COLEGIO SAN CAYETANO [21206650]</t>
  </si>
  <si>
    <t>INDUQUIMICA [21205900]</t>
  </si>
  <si>
    <t>Cauca</t>
  </si>
  <si>
    <t>IDEAM BOGOTA CENTRO- AUT [21206960]</t>
  </si>
  <si>
    <t>JARDIN BOTANICO  - AUT [21205710]</t>
  </si>
  <si>
    <t>TIBAITATA - AUT [21206990]</t>
  </si>
  <si>
    <t>Mosquera (Cundinamarca)</t>
  </si>
  <si>
    <t>SOLMAFORO BOGOTA - [21205529]</t>
  </si>
  <si>
    <t>TIBAITATA [21205420]</t>
  </si>
  <si>
    <t>Automática con Telemetría,Convencional</t>
  </si>
  <si>
    <t>Año</t>
  </si>
  <si>
    <t>Altitud</t>
  </si>
  <si>
    <t>EL BURRO</t>
  </si>
  <si>
    <t>LA VACA</t>
  </si>
  <si>
    <t>CHIGUASAQUE</t>
  </si>
  <si>
    <t>BRILLO SOLAR INEM KENEDY</t>
  </si>
  <si>
    <t>Med Mes</t>
  </si>
  <si>
    <t>Max</t>
  </si>
  <si>
    <t>Min</t>
  </si>
  <si>
    <t>Seco</t>
  </si>
  <si>
    <t>Humedo</t>
  </si>
  <si>
    <t>Promedio de Valor (Percent)</t>
  </si>
  <si>
    <t>Medio</t>
  </si>
  <si>
    <t>EVAPORACION DE TANQUE - INEM KENEDY</t>
  </si>
  <si>
    <t>TOTAL MES</t>
  </si>
  <si>
    <t>AÑO SECO</t>
  </si>
  <si>
    <t>Humedad Relativa - Inem Kennedy</t>
  </si>
  <si>
    <t xml:space="preserve">TEMPERATURA MINIMA </t>
  </si>
  <si>
    <t>INEM KENEDY</t>
  </si>
  <si>
    <t>MAX</t>
  </si>
  <si>
    <t>MIN</t>
  </si>
  <si>
    <t>BRILLO SOLAR [horas]</t>
  </si>
  <si>
    <t>Humedad Relativa [%]</t>
  </si>
  <si>
    <t>TEMPERATURA [ºC]</t>
  </si>
  <si>
    <t>INEM KENNEDY [21206560] HUMEDA</t>
  </si>
  <si>
    <t>INEM KENNEDY [21206560] SECA</t>
  </si>
  <si>
    <t>ESTACIÓN: INEM KENNEDY [21206560]</t>
  </si>
  <si>
    <t>ETP</t>
  </si>
  <si>
    <t>ETP-P</t>
  </si>
  <si>
    <t>ET</t>
  </si>
  <si>
    <t>EXCESOS</t>
  </si>
  <si>
    <t>R (ET/ETP)</t>
  </si>
  <si>
    <t>BURRO MEDIA</t>
  </si>
  <si>
    <t>BURRO MAX</t>
  </si>
  <si>
    <t>BURRO MIN</t>
  </si>
  <si>
    <t>VACA MEDIA</t>
  </si>
  <si>
    <t>VACA MAX</t>
  </si>
  <si>
    <t>VACA MIN</t>
  </si>
  <si>
    <t>ISLA MEDIA</t>
  </si>
  <si>
    <t>ISLA MAX</t>
  </si>
  <si>
    <t>ISLA MIN</t>
  </si>
  <si>
    <t xml:space="preserve"> </t>
  </si>
  <si>
    <t>--</t>
  </si>
  <si>
    <t>Void</t>
  </si>
  <si>
    <t>Consumo</t>
  </si>
  <si>
    <t>VALORES TOTALES DE PRECIPITACIÓN</t>
  </si>
  <si>
    <t>TOTAL</t>
  </si>
  <si>
    <t>Promedio de T Media</t>
  </si>
  <si>
    <t>Mín. de Temp_Minima</t>
  </si>
  <si>
    <t>MINIMA</t>
  </si>
  <si>
    <t>Máx. de Temp_Maxima</t>
  </si>
  <si>
    <t>MAXIMA</t>
  </si>
  <si>
    <t>Promedio de Temp_Maxima</t>
  </si>
  <si>
    <t>MED MAX</t>
  </si>
  <si>
    <t>Promedio de Temp_Minima</t>
  </si>
  <si>
    <t>MED MIN</t>
  </si>
  <si>
    <t>Promedio de VALOR</t>
  </si>
  <si>
    <t>Promedio</t>
  </si>
  <si>
    <t>MÁXIMO</t>
  </si>
  <si>
    <t>MÍNIMO</t>
  </si>
  <si>
    <t>AÑO HÚMEDO</t>
  </si>
  <si>
    <t>INEM_KEN.</t>
  </si>
  <si>
    <t>date</t>
  </si>
  <si>
    <t>Normal o Aprox. Normal</t>
  </si>
  <si>
    <t>SPI</t>
  </si>
  <si>
    <t>% de Valores menores</t>
  </si>
  <si>
    <t>Extremadamente seco</t>
  </si>
  <si>
    <t>Moderadamente seco</t>
  </si>
  <si>
    <t>Muy humedo</t>
  </si>
  <si>
    <t>Extremadamente humedo</t>
  </si>
  <si>
    <t>Severamente seco</t>
  </si>
  <si>
    <t>MED (99-19)</t>
  </si>
  <si>
    <t>MÁXIMA</t>
  </si>
  <si>
    <t>MÍNIMA</t>
  </si>
  <si>
    <t>Perc 0.1</t>
  </si>
  <si>
    <t>Perc 0.2</t>
  </si>
  <si>
    <t>Perc 0.3</t>
  </si>
  <si>
    <t>Perc 0.4</t>
  </si>
  <si>
    <t>Perc 0.5</t>
  </si>
  <si>
    <t>Perc 0.6</t>
  </si>
  <si>
    <t>Perc 0.7</t>
  </si>
  <si>
    <t>Perc 0.8</t>
  </si>
  <si>
    <t>Perc 0.9</t>
  </si>
  <si>
    <t>MAXIMO</t>
  </si>
  <si>
    <t>MINIMO</t>
  </si>
  <si>
    <t>Condicion</t>
  </si>
  <si>
    <t>spi 12 meses</t>
  </si>
  <si>
    <t>% de P menor</t>
  </si>
  <si>
    <t>Total Precipitacion</t>
  </si>
  <si>
    <t>Humedo. 2008</t>
  </si>
  <si>
    <t>Seco. 2015</t>
  </si>
  <si>
    <t>Humedo 2008</t>
  </si>
  <si>
    <t>PRECIPITACIÓN</t>
  </si>
  <si>
    <t>DÉFICIT</t>
  </si>
  <si>
    <t>BALANCE HIDRICO CLIMÁTICO - AÑO HÚMEDO</t>
  </si>
  <si>
    <t>BALANCE HIDRICO CLIMÁTICO - AÑO SECO</t>
  </si>
  <si>
    <t>BALANCE HIDRICO CLIMÁTICO - AÑO NORMAL</t>
  </si>
  <si>
    <t>Seco 2015</t>
  </si>
  <si>
    <t>Precipitacion</t>
  </si>
  <si>
    <t>min</t>
  </si>
  <si>
    <t>max</t>
  </si>
  <si>
    <t>media</t>
  </si>
  <si>
    <t>Tabla 3. Precipitación media mensual y anual por estación</t>
  </si>
  <si>
    <t>ID</t>
  </si>
  <si>
    <t>UNIDAD</t>
  </si>
  <si>
    <t>SERIE</t>
  </si>
  <si>
    <t>PERIODO</t>
  </si>
  <si>
    <t>INEM KENNEDY</t>
  </si>
  <si>
    <t>mm/mes</t>
  </si>
  <si>
    <t>1999-2019</t>
  </si>
  <si>
    <t>SAUCEDAL II</t>
  </si>
  <si>
    <t>FONTIBON</t>
  </si>
  <si>
    <t>BOSA BARRENOS II</t>
  </si>
  <si>
    <t>LAS HUERTAS</t>
  </si>
  <si>
    <t>CASABLANCA</t>
  </si>
  <si>
    <t>Max Max</t>
  </si>
  <si>
    <t>Min Max</t>
  </si>
  <si>
    <t>Med Max</t>
  </si>
  <si>
    <t>Max Min</t>
  </si>
  <si>
    <t>Min Min</t>
  </si>
  <si>
    <t>Med Min</t>
  </si>
  <si>
    <t>Max Med</t>
  </si>
  <si>
    <t>Min Med</t>
  </si>
  <si>
    <t>Med Med</t>
  </si>
  <si>
    <r>
      <t>Tabla 3</t>
    </r>
    <r>
      <rPr>
        <sz val="10"/>
        <color theme="1"/>
        <rFont val="Arial"/>
        <family val="2"/>
      </rPr>
      <t>. Precipitación media mensual y anual por estación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</si>
</sst>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0.0"/>
    <numFmt numFmtId="166" formatCode="0.00000"/>
    <numFmt numFmtId="167" formatCode="_(* #,##0.0_);_(* \(#,##0.0\);_(* &quot;-&quot;??_);_(@_)"/>
    <numFmt numFmtId="168" formatCode="0.0000"/>
    <numFmt numFmtId="169" formatCode="0.0%"/>
    <numFmt numFmtId="170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theme="1"/>
      <name val="Calibri"/>
      <family val="2"/>
    </font>
    <font>
      <b/>
      <sz val="14"/>
      <color rgb="FFFF0000"/>
      <name val="Calibri"/>
      <family val="2"/>
      <scheme val="minor"/>
    </font>
    <font>
      <sz val="11"/>
      <color rgb="FF7030A0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theme="4" tint="0.79998168889431442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</borders>
  <cellStyleXfs count="4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165" fontId="0" fillId="0" borderId="1" xfId="0" applyNumberFormat="1" applyBorder="1"/>
    <xf numFmtId="0" fontId="0" fillId="0" borderId="0" xfId="0" applyAlignment="1">
      <alignment horizontal="center"/>
    </xf>
    <xf numFmtId="2" fontId="0" fillId="0" borderId="1" xfId="0" applyNumberFormat="1" applyBorder="1"/>
    <xf numFmtId="167" fontId="0" fillId="0" borderId="1" xfId="2" applyNumberFormat="1" applyFont="1" applyBorder="1"/>
    <xf numFmtId="166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/>
    </xf>
    <xf numFmtId="1" fontId="0" fillId="0" borderId="0" xfId="0" applyNumberFormat="1"/>
    <xf numFmtId="2" fontId="5" fillId="0" borderId="1" xfId="0" applyNumberFormat="1" applyFont="1" applyBorder="1"/>
    <xf numFmtId="14" fontId="0" fillId="0" borderId="1" xfId="0" applyNumberFormat="1" applyBorder="1"/>
    <xf numFmtId="0" fontId="6" fillId="0" borderId="1" xfId="0" applyFont="1" applyBorder="1" applyAlignment="1">
      <alignment horizontal="left"/>
    </xf>
    <xf numFmtId="0" fontId="0" fillId="2" borderId="0" xfId="0" applyFill="1"/>
    <xf numFmtId="166" fontId="0" fillId="2" borderId="0" xfId="0" applyNumberFormat="1" applyFill="1"/>
    <xf numFmtId="0" fontId="1" fillId="3" borderId="0" xfId="0" applyFont="1" applyFill="1"/>
    <xf numFmtId="0" fontId="1" fillId="3" borderId="1" xfId="0" applyFont="1" applyFill="1" applyBorder="1"/>
    <xf numFmtId="0" fontId="0" fillId="0" borderId="1" xfId="0" applyBorder="1" applyAlignment="1">
      <alignment horizontal="left"/>
    </xf>
    <xf numFmtId="0" fontId="1" fillId="3" borderId="1" xfId="0" applyFont="1" applyFill="1" applyBorder="1" applyAlignment="1">
      <alignment horizontal="left"/>
    </xf>
    <xf numFmtId="2" fontId="1" fillId="3" borderId="1" xfId="0" applyNumberFormat="1" applyFont="1" applyFill="1" applyBorder="1"/>
    <xf numFmtId="164" fontId="0" fillId="0" borderId="0" xfId="2" applyFont="1"/>
    <xf numFmtId="165" fontId="0" fillId="2" borderId="1" xfId="0" applyNumberFormat="1" applyFill="1" applyBorder="1"/>
    <xf numFmtId="167" fontId="0" fillId="0" borderId="0" xfId="2" applyNumberFormat="1" applyFont="1" applyFill="1" applyBorder="1"/>
    <xf numFmtId="0" fontId="0" fillId="5" borderId="0" xfId="0" applyFill="1"/>
    <xf numFmtId="166" fontId="0" fillId="5" borderId="0" xfId="0" applyNumberFormat="1" applyFill="1"/>
    <xf numFmtId="0" fontId="0" fillId="6" borderId="0" xfId="0" applyFill="1"/>
    <xf numFmtId="166" fontId="0" fillId="6" borderId="0" xfId="0" applyNumberFormat="1" applyFill="1"/>
    <xf numFmtId="165" fontId="0" fillId="4" borderId="1" xfId="0" applyNumberFormat="1" applyFill="1" applyBorder="1"/>
    <xf numFmtId="165" fontId="0" fillId="6" borderId="1" xfId="0" applyNumberFormat="1" applyFill="1" applyBorder="1"/>
    <xf numFmtId="0" fontId="1" fillId="0" borderId="1" xfId="0" applyFont="1" applyBorder="1" applyAlignment="1">
      <alignment horizontal="center" vertical="center"/>
    </xf>
    <xf numFmtId="2" fontId="8" fillId="0" borderId="1" xfId="0" applyNumberFormat="1" applyFont="1" applyBorder="1"/>
    <xf numFmtId="2" fontId="8" fillId="0" borderId="0" xfId="0" applyNumberFormat="1" applyFont="1"/>
    <xf numFmtId="2" fontId="1" fillId="0" borderId="0" xfId="0" applyNumberFormat="1" applyFont="1"/>
    <xf numFmtId="0" fontId="7" fillId="0" borderId="1" xfId="0" applyFont="1" applyBorder="1"/>
    <xf numFmtId="2" fontId="7" fillId="0" borderId="1" xfId="0" applyNumberFormat="1" applyFont="1" applyBorder="1"/>
    <xf numFmtId="165" fontId="0" fillId="0" borderId="0" xfId="0" applyNumberFormat="1"/>
    <xf numFmtId="0" fontId="0" fillId="0" borderId="5" xfId="0" applyBorder="1"/>
    <xf numFmtId="0" fontId="0" fillId="4" borderId="1" xfId="0" applyFill="1" applyBorder="1"/>
    <xf numFmtId="0" fontId="0" fillId="8" borderId="1" xfId="0" applyFill="1" applyBorder="1"/>
    <xf numFmtId="2" fontId="0" fillId="4" borderId="1" xfId="0" applyNumberFormat="1" applyFill="1" applyBorder="1"/>
    <xf numFmtId="2" fontId="0" fillId="8" borderId="1" xfId="0" applyNumberFormat="1" applyFill="1" applyBorder="1"/>
    <xf numFmtId="164" fontId="0" fillId="0" borderId="0" xfId="2" applyFont="1" applyFill="1"/>
    <xf numFmtId="168" fontId="9" fillId="0" borderId="6" xfId="0" applyNumberFormat="1" applyFont="1" applyBorder="1" applyAlignment="1">
      <alignment horizontal="center" vertical="center"/>
    </xf>
    <xf numFmtId="0" fontId="0" fillId="0" borderId="0" xfId="0" quotePrefix="1"/>
    <xf numFmtId="165" fontId="7" fillId="0" borderId="1" xfId="0" applyNumberFormat="1" applyFont="1" applyBorder="1"/>
    <xf numFmtId="0" fontId="1" fillId="9" borderId="2" xfId="0" applyFont="1" applyFill="1" applyBorder="1"/>
    <xf numFmtId="0" fontId="1" fillId="9" borderId="3" xfId="0" applyFont="1" applyFill="1" applyBorder="1"/>
    <xf numFmtId="0" fontId="1" fillId="9" borderId="4" xfId="0" applyFont="1" applyFill="1" applyBorder="1"/>
    <xf numFmtId="0" fontId="1" fillId="9" borderId="7" xfId="0" applyFont="1" applyFill="1" applyBorder="1"/>
    <xf numFmtId="0" fontId="1" fillId="9" borderId="7" xfId="0" applyFont="1" applyFill="1" applyBorder="1" applyAlignment="1">
      <alignment horizontal="center"/>
    </xf>
    <xf numFmtId="167" fontId="0" fillId="0" borderId="0" xfId="0" applyNumberFormat="1"/>
    <xf numFmtId="0" fontId="10" fillId="2" borderId="0" xfId="0" applyFont="1" applyFill="1"/>
    <xf numFmtId="0" fontId="1" fillId="9" borderId="1" xfId="0" applyFont="1" applyFill="1" applyBorder="1"/>
    <xf numFmtId="0" fontId="1" fillId="9" borderId="1" xfId="0" applyFont="1" applyFill="1" applyBorder="1" applyAlignment="1">
      <alignment horizontal="center"/>
    </xf>
    <xf numFmtId="2" fontId="1" fillId="9" borderId="1" xfId="0" applyNumberFormat="1" applyFont="1" applyFill="1" applyBorder="1" applyAlignment="1">
      <alignment horizontal="center"/>
    </xf>
    <xf numFmtId="2" fontId="1" fillId="9" borderId="1" xfId="0" applyNumberFormat="1" applyFont="1" applyFill="1" applyBorder="1"/>
    <xf numFmtId="2" fontId="1" fillId="0" borderId="0" xfId="0" applyNumberFormat="1" applyFont="1" applyAlignment="1">
      <alignment horizontal="center"/>
    </xf>
    <xf numFmtId="0" fontId="1" fillId="3" borderId="8" xfId="0" applyFont="1" applyFill="1" applyBorder="1"/>
    <xf numFmtId="0" fontId="0" fillId="0" borderId="0" xfId="0" applyAlignment="1">
      <alignment horizontal="left"/>
    </xf>
    <xf numFmtId="164" fontId="0" fillId="2" borderId="0" xfId="2" applyFont="1" applyFill="1"/>
    <xf numFmtId="0" fontId="1" fillId="3" borderId="9" xfId="0" applyFont="1" applyFill="1" applyBorder="1" applyAlignment="1">
      <alignment horizontal="left"/>
    </xf>
    <xf numFmtId="164" fontId="1" fillId="3" borderId="9" xfId="2" applyFont="1" applyFill="1" applyBorder="1"/>
    <xf numFmtId="0" fontId="6" fillId="0" borderId="10" xfId="0" applyFont="1" applyBorder="1" applyAlignment="1">
      <alignment horizontal="left"/>
    </xf>
    <xf numFmtId="167" fontId="6" fillId="0" borderId="1" xfId="2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9" fontId="0" fillId="0" borderId="1" xfId="3" applyFont="1" applyBorder="1"/>
    <xf numFmtId="169" fontId="0" fillId="0" borderId="0" xfId="3" applyNumberFormat="1" applyFont="1"/>
    <xf numFmtId="169" fontId="0" fillId="0" borderId="0" xfId="0" applyNumberFormat="1"/>
    <xf numFmtId="0" fontId="1" fillId="9" borderId="1" xfId="0" applyFont="1" applyFill="1" applyBorder="1" applyAlignment="1">
      <alignment horizontal="left"/>
    </xf>
    <xf numFmtId="167" fontId="1" fillId="9" borderId="1" xfId="2" applyNumberFormat="1" applyFont="1" applyFill="1" applyBorder="1"/>
    <xf numFmtId="9" fontId="0" fillId="0" borderId="0" xfId="3" applyFont="1"/>
    <xf numFmtId="0" fontId="1" fillId="9" borderId="10" xfId="0" applyFont="1" applyFill="1" applyBorder="1" applyAlignment="1">
      <alignment horizontal="left"/>
    </xf>
    <xf numFmtId="165" fontId="1" fillId="3" borderId="1" xfId="0" applyNumberFormat="1" applyFont="1" applyFill="1" applyBorder="1" applyAlignment="1">
      <alignment horizontal="right"/>
    </xf>
    <xf numFmtId="2" fontId="0" fillId="0" borderId="7" xfId="0" applyNumberFormat="1" applyBorder="1"/>
    <xf numFmtId="1" fontId="0" fillId="0" borderId="1" xfId="0" applyNumberFormat="1" applyBorder="1"/>
    <xf numFmtId="2" fontId="0" fillId="2" borderId="1" xfId="0" applyNumberFormat="1" applyFill="1" applyBorder="1"/>
    <xf numFmtId="2" fontId="0" fillId="6" borderId="1" xfId="0" applyNumberFormat="1" applyFill="1" applyBorder="1"/>
    <xf numFmtId="168" fontId="11" fillId="0" borderId="6" xfId="0" applyNumberFormat="1" applyFont="1" applyBorder="1" applyAlignment="1">
      <alignment horizontal="center" vertical="center"/>
    </xf>
    <xf numFmtId="170" fontId="0" fillId="0" borderId="1" xfId="2" applyNumberFormat="1" applyFont="1" applyFill="1" applyBorder="1" applyAlignment="1">
      <alignment horizontal="center"/>
    </xf>
    <xf numFmtId="2" fontId="12" fillId="2" borderId="1" xfId="0" applyNumberFormat="1" applyFont="1" applyFill="1" applyBorder="1"/>
    <xf numFmtId="2" fontId="12" fillId="4" borderId="1" xfId="0" applyNumberFormat="1" applyFont="1" applyFill="1" applyBorder="1"/>
    <xf numFmtId="2" fontId="12" fillId="6" borderId="1" xfId="0" applyNumberFormat="1" applyFont="1" applyFill="1" applyBorder="1"/>
    <xf numFmtId="165" fontId="12" fillId="2" borderId="1" xfId="0" applyNumberFormat="1" applyFont="1" applyFill="1" applyBorder="1"/>
    <xf numFmtId="165" fontId="12" fillId="4" borderId="1" xfId="0" applyNumberFormat="1" applyFont="1" applyFill="1" applyBorder="1"/>
    <xf numFmtId="165" fontId="12" fillId="6" borderId="1" xfId="0" applyNumberFormat="1" applyFont="1" applyFill="1" applyBorder="1"/>
    <xf numFmtId="0" fontId="0" fillId="5" borderId="11" xfId="0" applyFill="1" applyBorder="1"/>
    <xf numFmtId="2" fontId="0" fillId="5" borderId="12" xfId="0" applyNumberFormat="1" applyFill="1" applyBorder="1"/>
    <xf numFmtId="167" fontId="0" fillId="0" borderId="0" xfId="2" applyNumberFormat="1" applyFont="1"/>
    <xf numFmtId="165" fontId="1" fillId="0" borderId="0" xfId="0" applyNumberFormat="1" applyFont="1"/>
    <xf numFmtId="0" fontId="15" fillId="10" borderId="14" xfId="0" applyFont="1" applyFill="1" applyBorder="1" applyAlignment="1">
      <alignment horizontal="center" vertical="center" wrapText="1"/>
    </xf>
    <xf numFmtId="0" fontId="16" fillId="10" borderId="15" xfId="0" applyFont="1" applyFill="1" applyBorder="1" applyAlignment="1">
      <alignment horizontal="center" vertical="center" wrapText="1"/>
    </xf>
    <xf numFmtId="0" fontId="17" fillId="10" borderId="14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 wrapText="1"/>
    </xf>
    <xf numFmtId="164" fontId="18" fillId="0" borderId="15" xfId="2" applyFont="1" applyBorder="1" applyAlignment="1">
      <alignment horizontal="center" vertical="center" wrapText="1"/>
    </xf>
    <xf numFmtId="164" fontId="0" fillId="0" borderId="0" xfId="0" applyNumberFormat="1"/>
    <xf numFmtId="0" fontId="17" fillId="1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</cellXfs>
  <cellStyles count="4">
    <cellStyle name="Millares" xfId="2" builtinId="3"/>
    <cellStyle name="Normal" xfId="0" builtinId="0"/>
    <cellStyle name="Normal 2" xfId="1" xr:uid="{00000000-0005-0000-0000-000002000000}"/>
    <cellStyle name="Porcentaj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/>
              <a:t>Precipitación media mensual</a:t>
            </a:r>
          </a:p>
          <a:p>
            <a:pPr>
              <a:defRPr/>
            </a:pPr>
            <a:r>
              <a:rPr lang="es-CO"/>
              <a:t>multianual - humedal Chiguasuque - La Isla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Precipitacion_Isla!$A$1</c:f>
              <c:strCache>
                <c:ptCount val="1"/>
                <c:pt idx="0">
                  <c:v>Precipitacion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'[1]H VACA NORTE'!$B$1:$N$1</c:f>
              <c:strCache>
                <c:ptCount val="1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  <c:pt idx="12">
                  <c:v>Año</c:v>
                </c:pt>
              </c:strCache>
            </c:strRef>
          </c:cat>
          <c:val>
            <c:numRef>
              <c:f>Precipitacion_Isla!$B$3:$M$3</c:f>
              <c:numCache>
                <c:formatCode>General</c:formatCode>
                <c:ptCount val="12"/>
                <c:pt idx="0">
                  <c:v>16.96</c:v>
                </c:pt>
                <c:pt idx="1">
                  <c:v>27.96</c:v>
                </c:pt>
                <c:pt idx="2">
                  <c:v>56.52</c:v>
                </c:pt>
                <c:pt idx="3">
                  <c:v>85.95</c:v>
                </c:pt>
                <c:pt idx="4">
                  <c:v>75.650000000000006</c:v>
                </c:pt>
                <c:pt idx="5">
                  <c:v>53.36</c:v>
                </c:pt>
                <c:pt idx="6">
                  <c:v>33.58</c:v>
                </c:pt>
                <c:pt idx="7">
                  <c:v>31.22</c:v>
                </c:pt>
                <c:pt idx="8">
                  <c:v>31.6</c:v>
                </c:pt>
                <c:pt idx="9">
                  <c:v>78.39</c:v>
                </c:pt>
                <c:pt idx="10">
                  <c:v>80.37</c:v>
                </c:pt>
                <c:pt idx="11">
                  <c:v>41.25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51-4269-9F55-918048AF4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8572984"/>
        <c:axId val="308564360"/>
        <c:axId val="0"/>
      </c:bar3DChart>
      <c:catAx>
        <c:axId val="308572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308564360"/>
        <c:crosses val="autoZero"/>
        <c:auto val="1"/>
        <c:lblAlgn val="ctr"/>
        <c:lblOffset val="100"/>
        <c:noMultiLvlLbl val="0"/>
      </c:catAx>
      <c:valAx>
        <c:axId val="30856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308572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800"/>
              <a:t>Balance Hídrico Climático - Año Normal</a:t>
            </a:r>
          </a:p>
          <a:p>
            <a:pPr>
              <a:defRPr sz="1800"/>
            </a:pPr>
            <a:r>
              <a:rPr lang="es-CO" sz="18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0"/>
          <c:order val="0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A3-4207-8B7D-99BDF23BC86F}"/>
            </c:ext>
          </c:extLst>
        </c:ser>
        <c:ser>
          <c:idx val="1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A3-4207-8B7D-99BDF23BC86F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'!$C$15:$N$15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A3-4207-8B7D-99BDF23BC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85840"/>
        <c:axId val="642690152"/>
      </c:areaChart>
      <c:lineChart>
        <c:grouping val="standard"/>
        <c:varyColors val="0"/>
        <c:ser>
          <c:idx val="2"/>
          <c:order val="3"/>
          <c:tx>
            <c:v>P</c:v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A3-4207-8B7D-99BDF23BC86F}"/>
            </c:ext>
          </c:extLst>
        </c:ser>
        <c:ser>
          <c:idx val="4"/>
          <c:order val="4"/>
          <c:tx>
            <c:v>ETP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A3-4207-8B7D-99BDF23BC86F}"/>
            </c:ext>
          </c:extLst>
        </c:ser>
        <c:ser>
          <c:idx val="5"/>
          <c:order val="5"/>
          <c:tx>
            <c:strRef>
              <c:f>'BalHid_INEM_Variav.Climatica '!$B$10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'BalHid_INEM_Variav.Climatica '!$C$10:$N$10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8A3-4207-8B7D-99BDF23BC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85840"/>
        <c:axId val="642690152"/>
      </c:lineChart>
      <c:catAx>
        <c:axId val="642685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0152"/>
        <c:crosses val="autoZero"/>
        <c:auto val="1"/>
        <c:lblAlgn val="ctr"/>
        <c:lblOffset val="100"/>
        <c:noMultiLvlLbl val="1"/>
      </c:catAx>
      <c:valAx>
        <c:axId val="642690152"/>
        <c:scaling>
          <c:orientation val="minMax"/>
          <c:max val="2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4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746158320055692"/>
          <c:y val="0.1474936961355377"/>
          <c:w val="0.13447221700670303"/>
          <c:h val="0.255722120497667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800"/>
              <a:t>Balance hídrico - Año Seco</a:t>
            </a:r>
          </a:p>
          <a:p>
            <a:pPr>
              <a:defRPr sz="1800"/>
            </a:pPr>
            <a:r>
              <a:rPr lang="es-CO" sz="18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3"/>
          <c:order val="3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val>
            <c:numRef>
              <c:f>'BalHid_INEM_Variav.Climatica '!$AM$6:$AX$6</c:f>
              <c:numCache>
                <c:formatCode>0.00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FE-4D53-9B32-AFD47AB3F3F1}"/>
            </c:ext>
          </c:extLst>
        </c:ser>
        <c:ser>
          <c:idx val="4"/>
          <c:order val="4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val>
            <c:numRef>
              <c:f>'BalHid_INEM_Variav.Climatica '!$AM$7:$AX$7</c:f>
              <c:numCache>
                <c:formatCode>0.00</c:formatCode>
                <c:ptCount val="12"/>
                <c:pt idx="0">
                  <c:v>81.637928666159027</c:v>
                </c:pt>
                <c:pt idx="1">
                  <c:v>90.728614134758843</c:v>
                </c:pt>
                <c:pt idx="2">
                  <c:v>88.556849626188011</c:v>
                </c:pt>
                <c:pt idx="3">
                  <c:v>92.038521331498018</c:v>
                </c:pt>
                <c:pt idx="4">
                  <c:v>93.744944576629564</c:v>
                </c:pt>
                <c:pt idx="5">
                  <c:v>86.435944572193435</c:v>
                </c:pt>
                <c:pt idx="6">
                  <c:v>91.916219062166732</c:v>
                </c:pt>
                <c:pt idx="7">
                  <c:v>89.528021452671382</c:v>
                </c:pt>
                <c:pt idx="8">
                  <c:v>102.44717825935352</c:v>
                </c:pt>
                <c:pt idx="9">
                  <c:v>96.557265274507927</c:v>
                </c:pt>
                <c:pt idx="10">
                  <c:v>84.626146847406261</c:v>
                </c:pt>
                <c:pt idx="11">
                  <c:v>91.410896721524736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FE-4D53-9B32-AFD47AB3F3F1}"/>
            </c:ext>
          </c:extLst>
        </c:ser>
        <c:ser>
          <c:idx val="5"/>
          <c:order val="5"/>
          <c:tx>
            <c:v> </c:v>
          </c:tx>
          <c:spPr>
            <a:solidFill>
              <a:schemeClr val="bg1"/>
            </a:solidFill>
            <a:ln w="25400">
              <a:noFill/>
            </a:ln>
            <a:effectLst/>
          </c:spPr>
          <c:val>
            <c:numRef>
              <c:f>'BalHid_INEM_Variav.Climatica '!$AM$10:$AX$10</c:f>
              <c:numCache>
                <c:formatCode>0.0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FE-4D53-9B32-AFD47AB3F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92112"/>
        <c:axId val="642690936"/>
      </c:areaChart>
      <c:lineChart>
        <c:grouping val="standard"/>
        <c:varyColors val="0"/>
        <c:ser>
          <c:idx val="0"/>
          <c:order val="0"/>
          <c:tx>
            <c:strRef>
              <c:f>'BalHid_INEM_Variav.Climatica '!$AL$6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'!$AM$6:$AX$6</c:f>
              <c:numCache>
                <c:formatCode>0.00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FE-4D53-9B32-AFD47AB3F3F1}"/>
            </c:ext>
          </c:extLst>
        </c:ser>
        <c:ser>
          <c:idx val="1"/>
          <c:order val="1"/>
          <c:tx>
            <c:strRef>
              <c:f>'BalHid_INEM_Variav.Climatica '!$AL$7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'!$AM$7:$AX$7</c:f>
              <c:numCache>
                <c:formatCode>0.00</c:formatCode>
                <c:ptCount val="12"/>
                <c:pt idx="0">
                  <c:v>81.637928666159027</c:v>
                </c:pt>
                <c:pt idx="1">
                  <c:v>90.728614134758843</c:v>
                </c:pt>
                <c:pt idx="2">
                  <c:v>88.556849626188011</c:v>
                </c:pt>
                <c:pt idx="3">
                  <c:v>92.038521331498018</c:v>
                </c:pt>
                <c:pt idx="4">
                  <c:v>93.744944576629564</c:v>
                </c:pt>
                <c:pt idx="5">
                  <c:v>86.435944572193435</c:v>
                </c:pt>
                <c:pt idx="6">
                  <c:v>91.916219062166732</c:v>
                </c:pt>
                <c:pt idx="7">
                  <c:v>89.528021452671382</c:v>
                </c:pt>
                <c:pt idx="8">
                  <c:v>102.44717825935352</c:v>
                </c:pt>
                <c:pt idx="9">
                  <c:v>96.557265274507927</c:v>
                </c:pt>
                <c:pt idx="10">
                  <c:v>84.626146847406261</c:v>
                </c:pt>
                <c:pt idx="11">
                  <c:v>91.410896721524736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FE-4D53-9B32-AFD47AB3F3F1}"/>
            </c:ext>
          </c:extLst>
        </c:ser>
        <c:ser>
          <c:idx val="2"/>
          <c:order val="2"/>
          <c:tx>
            <c:strRef>
              <c:f>'BalHid_INEM_Variav.Climatica '!$AL$10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'!$AM$10:$AX$10</c:f>
              <c:numCache>
                <c:formatCode>0.0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3FE-4D53-9B32-AFD47AB3F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92112"/>
        <c:axId val="642690936"/>
      </c:lineChart>
      <c:catAx>
        <c:axId val="642692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0936"/>
        <c:crosses val="autoZero"/>
        <c:auto val="1"/>
        <c:lblAlgn val="ctr"/>
        <c:lblOffset val="100"/>
        <c:noMultiLvlLbl val="1"/>
      </c:catAx>
      <c:valAx>
        <c:axId val="642690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6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2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317313034999884"/>
          <c:y val="0.67731890311364884"/>
          <c:w val="0.20050161518271753"/>
          <c:h val="0.21565335504717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800"/>
              <a:t>Balance Hídrico Climático - Año Normal</a:t>
            </a:r>
          </a:p>
          <a:p>
            <a:pPr>
              <a:defRPr sz="1800"/>
            </a:pPr>
            <a:r>
              <a:rPr lang="es-CO" sz="18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0"/>
          <c:order val="0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E-455C-AAA6-CF79B838CFC3}"/>
            </c:ext>
          </c:extLst>
        </c:ser>
        <c:ser>
          <c:idx val="1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5E-455C-AAA6-CF79B838CFC3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'!$C$15:$N$15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5E-455C-AAA6-CF79B838C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86624"/>
        <c:axId val="642691328"/>
      </c:areaChart>
      <c:lineChart>
        <c:grouping val="standard"/>
        <c:varyColors val="0"/>
        <c:ser>
          <c:idx val="2"/>
          <c:order val="3"/>
          <c:tx>
            <c:v>P</c:v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5E-455C-AAA6-CF79B838CFC3}"/>
            </c:ext>
          </c:extLst>
        </c:ser>
        <c:ser>
          <c:idx val="4"/>
          <c:order val="4"/>
          <c:tx>
            <c:v>ETP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5E-455C-AAA6-CF79B838CFC3}"/>
            </c:ext>
          </c:extLst>
        </c:ser>
        <c:ser>
          <c:idx val="5"/>
          <c:order val="5"/>
          <c:tx>
            <c:strRef>
              <c:f>'BalHid_INEM_Variav.Climatica '!$B$10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'BalHid_INEM_Variav.Climatica '!$C$10:$N$10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5E-455C-AAA6-CF79B838C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86624"/>
        <c:axId val="642691328"/>
      </c:lineChart>
      <c:catAx>
        <c:axId val="642686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1328"/>
        <c:crosses val="autoZero"/>
        <c:auto val="1"/>
        <c:lblAlgn val="ctr"/>
        <c:lblOffset val="100"/>
        <c:noMultiLvlLbl val="1"/>
      </c:catAx>
      <c:valAx>
        <c:axId val="642691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6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746160279064014"/>
          <c:y val="0.64160866988400644"/>
          <c:w val="0.13447221700670303"/>
          <c:h val="0.2301756836847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/>
              <a:t>Precipitación Mensual Multianual</a:t>
            </a:r>
          </a:p>
          <a:p>
            <a:pPr>
              <a:defRPr/>
            </a:pPr>
            <a:r>
              <a:rPr lang="es-CO"/>
              <a:t>Escacion INEM KENNEDY (1999-2019)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Max</c:v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val>
            <c:numRef>
              <c:f>Precipitacion!$F$31:$Q$31</c:f>
              <c:numCache>
                <c:formatCode>_(* #,##0.0_);_(* \(#,##0.0\);_(* "-"??_);_(@_)</c:formatCode>
                <c:ptCount val="12"/>
                <c:pt idx="0">
                  <c:v>52.531150181496997</c:v>
                </c:pt>
                <c:pt idx="1">
                  <c:v>112.3</c:v>
                </c:pt>
                <c:pt idx="2">
                  <c:v>128.9</c:v>
                </c:pt>
                <c:pt idx="3">
                  <c:v>194.90000000000003</c:v>
                </c:pt>
                <c:pt idx="4">
                  <c:v>203.35111784924584</c:v>
                </c:pt>
                <c:pt idx="5">
                  <c:v>110.07099074466014</c:v>
                </c:pt>
                <c:pt idx="6">
                  <c:v>118.79999999999998</c:v>
                </c:pt>
                <c:pt idx="7">
                  <c:v>67.699999999999989</c:v>
                </c:pt>
                <c:pt idx="8">
                  <c:v>83.600000000000009</c:v>
                </c:pt>
                <c:pt idx="9">
                  <c:v>148.19999999999999</c:v>
                </c:pt>
                <c:pt idx="10">
                  <c:v>214.29999999999998</c:v>
                </c:pt>
                <c:pt idx="11">
                  <c:v>175.50000000000003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8-44BD-8E63-3BE5782AFB70}"/>
            </c:ext>
          </c:extLst>
        </c:ser>
        <c:ser>
          <c:idx val="2"/>
          <c:order val="2"/>
          <c:tx>
            <c:v>Min</c:v>
          </c:tx>
          <c:spPr>
            <a:solidFill>
              <a:sysClr val="window" lastClr="FFFFFF"/>
            </a:solidFill>
            <a:ln>
              <a:noFill/>
            </a:ln>
            <a:effectLst/>
          </c:spPr>
          <c:val>
            <c:numRef>
              <c:f>Precipitacion!$F$32:$Q$32</c:f>
              <c:numCache>
                <c:formatCode>_(* #,##0.0_);_(* \(#,##0.0\);_(* "-"??_);_(@_)</c:formatCode>
                <c:ptCount val="12"/>
                <c:pt idx="0">
                  <c:v>0.8</c:v>
                </c:pt>
                <c:pt idx="1">
                  <c:v>10.538360255655219</c:v>
                </c:pt>
                <c:pt idx="2">
                  <c:v>20.800000000000004</c:v>
                </c:pt>
                <c:pt idx="3">
                  <c:v>10.100000000000001</c:v>
                </c:pt>
                <c:pt idx="4">
                  <c:v>20.100000000000001</c:v>
                </c:pt>
                <c:pt idx="5">
                  <c:v>23.560041483166469</c:v>
                </c:pt>
                <c:pt idx="6">
                  <c:v>11.700000000000001</c:v>
                </c:pt>
                <c:pt idx="7">
                  <c:v>13.834497577726671</c:v>
                </c:pt>
                <c:pt idx="8">
                  <c:v>8.3179920592406145</c:v>
                </c:pt>
                <c:pt idx="9">
                  <c:v>23.945973476897322</c:v>
                </c:pt>
                <c:pt idx="10">
                  <c:v>25.203070335210217</c:v>
                </c:pt>
                <c:pt idx="11">
                  <c:v>0.60000000000000009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01912"/>
        <c:axId val="642699168"/>
      </c:areaChart>
      <c:lineChart>
        <c:grouping val="standard"/>
        <c:varyColors val="0"/>
        <c:ser>
          <c:idx val="0"/>
          <c:order val="0"/>
          <c:tx>
            <c:v>Media</c:v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Precipitacion!$F$6:$Q$6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Precipitacion!$F$30:$Q$30</c:f>
              <c:numCache>
                <c:formatCode>_(* #,##0.0_);_(* \(#,##0.0\);_(* "-"??_);_(@_)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8-44BD-8E63-3BE5782AFB70}"/>
            </c:ext>
          </c:extLst>
        </c:ser>
        <c:ser>
          <c:idx val="3"/>
          <c:order val="3"/>
          <c:tx>
            <c:v>Promedio</c:v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Precipitacion!$F$35:$Q$35</c:f>
              <c:numCache>
                <c:formatCode>0.0</c:formatCode>
                <c:ptCount val="12"/>
                <c:pt idx="0">
                  <c:v>60.506838562748101</c:v>
                </c:pt>
                <c:pt idx="1">
                  <c:v>60.506838562748101</c:v>
                </c:pt>
                <c:pt idx="2">
                  <c:v>60.506838562748101</c:v>
                </c:pt>
                <c:pt idx="3">
                  <c:v>60.506838562748101</c:v>
                </c:pt>
                <c:pt idx="4">
                  <c:v>60.506838562748101</c:v>
                </c:pt>
                <c:pt idx="5">
                  <c:v>60.506838562748101</c:v>
                </c:pt>
                <c:pt idx="6">
                  <c:v>60.506838562748101</c:v>
                </c:pt>
                <c:pt idx="7">
                  <c:v>60.506838562748101</c:v>
                </c:pt>
                <c:pt idx="8">
                  <c:v>60.506838562748101</c:v>
                </c:pt>
                <c:pt idx="9">
                  <c:v>60.506838562748101</c:v>
                </c:pt>
                <c:pt idx="10">
                  <c:v>60.506838562748101</c:v>
                </c:pt>
                <c:pt idx="11">
                  <c:v>60.506838562748101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701912"/>
        <c:axId val="642699168"/>
      </c:lineChart>
      <c:catAx>
        <c:axId val="642701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9168"/>
        <c:crosses val="autoZero"/>
        <c:auto val="1"/>
        <c:lblAlgn val="ctr"/>
        <c:lblOffset val="100"/>
        <c:noMultiLvlLbl val="0"/>
      </c:catAx>
      <c:valAx>
        <c:axId val="642699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Precipitación (mm/mes)</a:t>
                </a:r>
              </a:p>
            </c:rich>
          </c:tx>
          <c:layout>
            <c:manualLayout>
              <c:xMode val="edge"/>
              <c:yMode val="edge"/>
              <c:x val="1.4851485148514851E-2"/>
              <c:y val="0.2957409168964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701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Brillo Solar Mensual Multianual  [horas]</a:t>
            </a:r>
          </a:p>
          <a:p>
            <a:pPr>
              <a:defRPr/>
            </a:pPr>
            <a:r>
              <a:rPr lang="es-CO"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Escación INEM KENNEDY (1999-2019)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Max</c:v>
          </c:tx>
          <c:spPr>
            <a:solidFill>
              <a:srgbClr val="FFFFCC"/>
            </a:solidFill>
            <a:ln>
              <a:noFill/>
            </a:ln>
            <a:effectLst/>
          </c:spPr>
          <c:cat>
            <c:strRef>
              <c:f>BrilloSolar!$D$7:$O$7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BrilloSolar!$D$31:$O$31</c:f>
              <c:numCache>
                <c:formatCode>0.0</c:formatCode>
                <c:ptCount val="12"/>
                <c:pt idx="0">
                  <c:v>240.99999999999997</c:v>
                </c:pt>
                <c:pt idx="1">
                  <c:v>214.32625536373874</c:v>
                </c:pt>
                <c:pt idx="2">
                  <c:v>168.8915973203886</c:v>
                </c:pt>
                <c:pt idx="3">
                  <c:v>138.1</c:v>
                </c:pt>
                <c:pt idx="4">
                  <c:v>154.36669999999998</c:v>
                </c:pt>
                <c:pt idx="5">
                  <c:v>161.99999999999997</c:v>
                </c:pt>
                <c:pt idx="6">
                  <c:v>181.4742444321667</c:v>
                </c:pt>
                <c:pt idx="7">
                  <c:v>187.37671709146403</c:v>
                </c:pt>
                <c:pt idx="8">
                  <c:v>178.3580002962226</c:v>
                </c:pt>
                <c:pt idx="9">
                  <c:v>218.10000000000008</c:v>
                </c:pt>
                <c:pt idx="10">
                  <c:v>218.10000000000008</c:v>
                </c:pt>
                <c:pt idx="11">
                  <c:v>214.47830736046663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8-44BD-8E63-3BE5782AFB70}"/>
            </c:ext>
          </c:extLst>
        </c:ser>
        <c:ser>
          <c:idx val="2"/>
          <c:order val="2"/>
          <c:tx>
            <c:v>Min</c:v>
          </c:tx>
          <c:spPr>
            <a:solidFill>
              <a:sysClr val="window" lastClr="FFFFFF"/>
            </a:solidFill>
            <a:ln>
              <a:noFill/>
            </a:ln>
            <a:effectLst/>
          </c:spPr>
          <c:cat>
            <c:strRef>
              <c:f>BrilloSolar!$D$7:$O$7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BrilloSolar!$D$32:$O$32</c:f>
              <c:numCache>
                <c:formatCode>0.0</c:formatCode>
                <c:ptCount val="12"/>
                <c:pt idx="0">
                  <c:v>71.430735240735629</c:v>
                </c:pt>
                <c:pt idx="1">
                  <c:v>81.989408101414256</c:v>
                </c:pt>
                <c:pt idx="2">
                  <c:v>32.034602620468014</c:v>
                </c:pt>
                <c:pt idx="3">
                  <c:v>36.305580317331284</c:v>
                </c:pt>
                <c:pt idx="4">
                  <c:v>71.340029950604062</c:v>
                </c:pt>
                <c:pt idx="5">
                  <c:v>86.731914790294709</c:v>
                </c:pt>
                <c:pt idx="6">
                  <c:v>106.9545199268774</c:v>
                </c:pt>
                <c:pt idx="7">
                  <c:v>81.150107318587075</c:v>
                </c:pt>
                <c:pt idx="8">
                  <c:v>76.053560729727451</c:v>
                </c:pt>
                <c:pt idx="9">
                  <c:v>72.182481569229992</c:v>
                </c:pt>
                <c:pt idx="10">
                  <c:v>40.229114937527847</c:v>
                </c:pt>
                <c:pt idx="1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700344"/>
        <c:axId val="642682312"/>
      </c:areaChart>
      <c:lineChart>
        <c:grouping val="standard"/>
        <c:varyColors val="0"/>
        <c:ser>
          <c:idx val="0"/>
          <c:order val="0"/>
          <c:tx>
            <c:v>Medio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BrilloSolar!$D$7:$O$7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BrilloSolar!$D$30:$O$30</c:f>
              <c:numCache>
                <c:formatCode>0.0</c:formatCode>
                <c:ptCount val="12"/>
                <c:pt idx="0">
                  <c:v>168.04492594464176</c:v>
                </c:pt>
                <c:pt idx="1">
                  <c:v>150.15915112846011</c:v>
                </c:pt>
                <c:pt idx="2">
                  <c:v>120.38360505207272</c:v>
                </c:pt>
                <c:pt idx="3">
                  <c:v>98.450479718778553</c:v>
                </c:pt>
                <c:pt idx="4">
                  <c:v>106.96944403606631</c:v>
                </c:pt>
                <c:pt idx="5">
                  <c:v>127.93156666568137</c:v>
                </c:pt>
                <c:pt idx="6">
                  <c:v>149.35050205821227</c:v>
                </c:pt>
                <c:pt idx="7">
                  <c:v>142.5199606565979</c:v>
                </c:pt>
                <c:pt idx="8">
                  <c:v>131.11579714412861</c:v>
                </c:pt>
                <c:pt idx="9">
                  <c:v>133.37009381334042</c:v>
                </c:pt>
                <c:pt idx="10">
                  <c:v>122.67025618591833</c:v>
                </c:pt>
                <c:pt idx="11">
                  <c:v>147.4849955009999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700344"/>
        <c:axId val="642682312"/>
      </c:lineChart>
      <c:catAx>
        <c:axId val="642700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ES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2312"/>
        <c:crosses val="autoZero"/>
        <c:auto val="1"/>
        <c:lblAlgn val="ctr"/>
        <c:lblOffset val="100"/>
        <c:noMultiLvlLbl val="0"/>
      </c:catAx>
      <c:valAx>
        <c:axId val="642682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Horas de Brillo Solar</a:t>
                </a:r>
              </a:p>
            </c:rich>
          </c:tx>
          <c:layout>
            <c:manualLayout>
              <c:xMode val="edge"/>
              <c:yMode val="edge"/>
              <c:x val="1.4851485148514851E-2"/>
              <c:y val="0.2957409168964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700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zero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Temperatura Media Mensual Multianual</a:t>
            </a:r>
          </a:p>
          <a:p>
            <a:pPr>
              <a:defRPr/>
            </a:pPr>
            <a:r>
              <a:rPr lang="es-CO"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Escacion INEM KENNEDY (1999-2019)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v>Max</c:v>
          </c:tx>
          <c:spPr>
            <a:solidFill>
              <a:srgbClr val="FFC000">
                <a:lumMod val="40000"/>
                <a:lumOff val="60000"/>
              </a:srgbClr>
            </a:solidFill>
            <a:ln>
              <a:noFill/>
            </a:ln>
            <a:effectLst/>
          </c:spPr>
          <c:cat>
            <c:strRef>
              <c:f>Temperatura!$D$6:$O$6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Temperatura!$D$29:$O$29</c:f>
              <c:numCache>
                <c:formatCode>0.00</c:formatCode>
                <c:ptCount val="12"/>
                <c:pt idx="0">
                  <c:v>16.182795698924728</c:v>
                </c:pt>
                <c:pt idx="1">
                  <c:v>16.48735632183908</c:v>
                </c:pt>
                <c:pt idx="2">
                  <c:v>16.739784946236558</c:v>
                </c:pt>
                <c:pt idx="3">
                  <c:v>16.208888888888886</c:v>
                </c:pt>
                <c:pt idx="4">
                  <c:v>16.620430107526882</c:v>
                </c:pt>
                <c:pt idx="5">
                  <c:v>16.202322523713079</c:v>
                </c:pt>
                <c:pt idx="6">
                  <c:v>15.944086021505377</c:v>
                </c:pt>
                <c:pt idx="7">
                  <c:v>15.891397849462368</c:v>
                </c:pt>
                <c:pt idx="8">
                  <c:v>16.59666666666666</c:v>
                </c:pt>
                <c:pt idx="9">
                  <c:v>15.953274021037423</c:v>
                </c:pt>
                <c:pt idx="10">
                  <c:v>15.926428247625012</c:v>
                </c:pt>
                <c:pt idx="11">
                  <c:v>16.026881720430108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8-44BD-8E63-3BE5782AFB70}"/>
            </c:ext>
          </c:extLst>
        </c:ser>
        <c:ser>
          <c:idx val="2"/>
          <c:order val="2"/>
          <c:tx>
            <c:v>Min</c:v>
          </c:tx>
          <c:spPr>
            <a:solidFill>
              <a:sysClr val="window" lastClr="FFFFFF"/>
            </a:solidFill>
            <a:ln>
              <a:noFill/>
            </a:ln>
            <a:effectLst/>
          </c:spPr>
          <c:cat>
            <c:strRef>
              <c:f>Temperatura!$D$6:$O$6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Temperatura!$D$30:$O$30</c:f>
              <c:numCache>
                <c:formatCode>0.00</c:formatCode>
                <c:ptCount val="12"/>
                <c:pt idx="0">
                  <c:v>13.325601494192151</c:v>
                </c:pt>
                <c:pt idx="1">
                  <c:v>14.426436781609196</c:v>
                </c:pt>
                <c:pt idx="2">
                  <c:v>14.436033889244507</c:v>
                </c:pt>
                <c:pt idx="3">
                  <c:v>14.449926043203751</c:v>
                </c:pt>
                <c:pt idx="4">
                  <c:v>14.661539478164732</c:v>
                </c:pt>
                <c:pt idx="5">
                  <c:v>14.302265251854907</c:v>
                </c:pt>
                <c:pt idx="6">
                  <c:v>13.983333333333334</c:v>
                </c:pt>
                <c:pt idx="7">
                  <c:v>12.871310643772595</c:v>
                </c:pt>
                <c:pt idx="8">
                  <c:v>12.912576185804143</c:v>
                </c:pt>
                <c:pt idx="9">
                  <c:v>13.915281206941843</c:v>
                </c:pt>
                <c:pt idx="10">
                  <c:v>14.307777777777778</c:v>
                </c:pt>
                <c:pt idx="11">
                  <c:v>13.935863900671157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83096"/>
        <c:axId val="642682704"/>
      </c:areaChart>
      <c:lineChart>
        <c:grouping val="standard"/>
        <c:varyColors val="0"/>
        <c:ser>
          <c:idx val="0"/>
          <c:order val="0"/>
          <c:tx>
            <c:v>Media</c:v>
          </c:tx>
          <c:spPr>
            <a:ln w="28575" cap="rnd">
              <a:solidFill>
                <a:srgbClr val="ED7D31"/>
              </a:solidFill>
              <a:round/>
            </a:ln>
            <a:effectLst/>
          </c:spPr>
          <c:marker>
            <c:symbol val="none"/>
          </c:marker>
          <c:cat>
            <c:strRef>
              <c:f>Temperatura!$D$6:$O$6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Temperatura!$D$28:$O$28</c:f>
              <c:numCache>
                <c:formatCode>0.00</c:formatCode>
                <c:ptCount val="12"/>
                <c:pt idx="0">
                  <c:v>15.193003407155134</c:v>
                </c:pt>
                <c:pt idx="1">
                  <c:v>15.449104032985939</c:v>
                </c:pt>
                <c:pt idx="2">
                  <c:v>15.449090210642799</c:v>
                </c:pt>
                <c:pt idx="3">
                  <c:v>15.474903332862917</c:v>
                </c:pt>
                <c:pt idx="4">
                  <c:v>15.613282612173551</c:v>
                </c:pt>
                <c:pt idx="5">
                  <c:v>15.333213369928316</c:v>
                </c:pt>
                <c:pt idx="6">
                  <c:v>15.152816400194711</c:v>
                </c:pt>
                <c:pt idx="7">
                  <c:v>15.064211810024702</c:v>
                </c:pt>
                <c:pt idx="8">
                  <c:v>15.210155341765772</c:v>
                </c:pt>
                <c:pt idx="9">
                  <c:v>15.310310496998181</c:v>
                </c:pt>
                <c:pt idx="10">
                  <c:v>15.235615001464438</c:v>
                </c:pt>
                <c:pt idx="11">
                  <c:v>15.23525414159478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8-44BD-8E63-3BE5782A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83096"/>
        <c:axId val="642682704"/>
      </c:lineChart>
      <c:catAx>
        <c:axId val="64268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2704"/>
        <c:crosses val="autoZero"/>
        <c:auto val="1"/>
        <c:lblAlgn val="ctr"/>
        <c:lblOffset val="100"/>
        <c:noMultiLvlLbl val="0"/>
      </c:catAx>
      <c:valAx>
        <c:axId val="642682704"/>
        <c:scaling>
          <c:orientation val="minMax"/>
          <c:min val="1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/>
                  <a:t>Temperatura [ºC]</a:t>
                </a:r>
              </a:p>
            </c:rich>
          </c:tx>
          <c:layout>
            <c:manualLayout>
              <c:xMode val="edge"/>
              <c:yMode val="edge"/>
              <c:x val="1.4851485148514851E-2"/>
              <c:y val="0.2957409168964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3096"/>
        <c:crosses val="autoZero"/>
        <c:crossBetween val="between"/>
        <c:majorUnit val="1"/>
        <c:minorUnit val="0.5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zero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/>
              <a:t>Balance Hídrico Climático - Año Normal</a:t>
            </a:r>
          </a:p>
          <a:p>
            <a:pPr>
              <a:defRPr/>
            </a:pPr>
            <a:r>
              <a:rPr lang="es-CO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0"/>
          <c:order val="0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D0-4FEB-A224-9977A9C34D76}"/>
            </c:ext>
          </c:extLst>
        </c:ser>
        <c:ser>
          <c:idx val="1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D0-4FEB-A224-9977A9C34D76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'!$C$15:$N$15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D0-4FEB-A224-9977A9C34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72512"/>
        <c:axId val="642676040"/>
      </c:areaChart>
      <c:lineChart>
        <c:grouping val="standard"/>
        <c:varyColors val="0"/>
        <c:ser>
          <c:idx val="2"/>
          <c:order val="3"/>
          <c:tx>
            <c:v>P</c:v>
          </c:tx>
          <c:spPr>
            <a:ln w="19050" cap="rnd">
              <a:solidFill>
                <a:srgbClr val="00B0F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D0-4FEB-A224-9977A9C34D76}"/>
            </c:ext>
          </c:extLst>
        </c:ser>
        <c:ser>
          <c:idx val="4"/>
          <c:order val="4"/>
          <c:tx>
            <c:v>ETP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D0-4FEB-A224-9977A9C34D76}"/>
            </c:ext>
          </c:extLst>
        </c:ser>
        <c:ser>
          <c:idx val="5"/>
          <c:order val="5"/>
          <c:tx>
            <c:strRef>
              <c:f>'BalHid_INEM_Variav.Climatica '!$B$10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'BalHid_INEM_Variav.Climatica '!$C$10:$N$10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D0-4FEB-A224-9977A9C34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72512"/>
        <c:axId val="642676040"/>
      </c:lineChart>
      <c:catAx>
        <c:axId val="64267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6040"/>
        <c:crosses val="autoZero"/>
        <c:auto val="1"/>
        <c:lblAlgn val="ctr"/>
        <c:lblOffset val="100"/>
        <c:noMultiLvlLbl val="1"/>
      </c:catAx>
      <c:valAx>
        <c:axId val="642676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1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2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746160279064014"/>
          <c:y val="0.64160866988400644"/>
          <c:w val="0.13447221700670303"/>
          <c:h val="0.2301756836847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Balance</a:t>
            </a:r>
            <a:r>
              <a:rPr lang="es-CO" b="1" baseline="0"/>
              <a:t> hídrico</a:t>
            </a:r>
          </a:p>
          <a:p>
            <a:pPr>
              <a:defRPr/>
            </a:pPr>
            <a:r>
              <a:rPr lang="es-CO" baseline="0"/>
              <a:t>Est. ELDORADO - CATAM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lineChart>
        <c:grouping val="standard"/>
        <c:varyColors val="0"/>
        <c:ser>
          <c:idx val="0"/>
          <c:order val="0"/>
          <c:tx>
            <c:strRef>
              <c:f>'BalHid_INEM_Variav.Climatica '!$B$6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'!$C$6:$N$6</c:f>
              <c:numCache>
                <c:formatCode>0.00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101.89337819830102</c:v>
                </c:pt>
                <c:pt idx="4">
                  <c:v>95.610511126978224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93.009855087523647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89-4EBC-BE96-59E4AD5C2EE4}"/>
            </c:ext>
          </c:extLst>
        </c:ser>
        <c:ser>
          <c:idx val="1"/>
          <c:order val="1"/>
          <c:tx>
            <c:strRef>
              <c:f>'BalHid_INEM_Variav.Climatica '!$B$7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'!$C$7:$N$7</c:f>
              <c:numCache>
                <c:formatCode>0.00</c:formatCode>
                <c:ptCount val="12"/>
                <c:pt idx="0">
                  <c:v>88.088036854131033</c:v>
                </c:pt>
                <c:pt idx="1">
                  <c:v>86.680989239308772</c:v>
                </c:pt>
                <c:pt idx="2">
                  <c:v>83.304050560402743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81.262540662643133</c:v>
                </c:pt>
                <c:pt idx="6">
                  <c:v>86.602747775434906</c:v>
                </c:pt>
                <c:pt idx="7">
                  <c:v>87.15194802387866</c:v>
                </c:pt>
                <c:pt idx="8">
                  <c:v>86.930869347133822</c:v>
                </c:pt>
                <c:pt idx="9">
                  <c:v>84.458536440056719</c:v>
                </c:pt>
                <c:pt idx="10">
                  <c:v>77.616843907683915</c:v>
                </c:pt>
                <c:pt idx="11">
                  <c:v>80.481270643918478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89-4EBC-BE96-59E4AD5C2EE4}"/>
            </c:ext>
          </c:extLst>
        </c:ser>
        <c:ser>
          <c:idx val="2"/>
          <c:order val="2"/>
          <c:tx>
            <c:strRef>
              <c:f>'BalHid_INEM_Variav.Climatica '!$B$10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'!$C$5:$N$5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'!$C$10:$N$10</c:f>
              <c:numCache>
                <c:formatCode>0.0</c:formatCode>
                <c:ptCount val="12"/>
                <c:pt idx="0">
                  <c:v>19.238185031865026</c:v>
                </c:pt>
                <c:pt idx="1">
                  <c:v>41.947716755502171</c:v>
                </c:pt>
                <c:pt idx="2">
                  <c:v>69.80765008366555</c:v>
                </c:pt>
                <c:pt idx="3">
                  <c:v>77.118483386345716</c:v>
                </c:pt>
                <c:pt idx="4">
                  <c:v>76.342733295312698</c:v>
                </c:pt>
                <c:pt idx="5">
                  <c:v>55.960055304371799</c:v>
                </c:pt>
                <c:pt idx="6">
                  <c:v>37.490420435856571</c:v>
                </c:pt>
                <c:pt idx="7">
                  <c:v>38.880655997957192</c:v>
                </c:pt>
                <c:pt idx="8">
                  <c:v>39.855209805009324</c:v>
                </c:pt>
                <c:pt idx="9">
                  <c:v>83.80242017636553</c:v>
                </c:pt>
                <c:pt idx="10">
                  <c:v>77.616843907683915</c:v>
                </c:pt>
                <c:pt idx="11">
                  <c:v>48.586004749581242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89-4EBC-BE96-59E4AD5C2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2678784"/>
        <c:axId val="642673296"/>
      </c:lineChart>
      <c:catAx>
        <c:axId val="64267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400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42673296"/>
        <c:crosses val="autoZero"/>
        <c:auto val="1"/>
        <c:lblAlgn val="ctr"/>
        <c:lblOffset val="100"/>
        <c:noMultiLvlLbl val="1"/>
      </c:catAx>
      <c:valAx>
        <c:axId val="64267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400" b="0" i="0" baseline="0">
                    <a:effectLst/>
                  </a:rPr>
                  <a:t>Nivel mensual multianual [mm]</a:t>
                </a:r>
                <a:endParaRPr lang="es-CO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42678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753639255491606"/>
          <c:y val="0.6873075946151892"/>
          <c:w val="0.12219541952412522"/>
          <c:h val="0.136089662179324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200"/>
              <a:t>Balance hídrico - Año Húmedo</a:t>
            </a:r>
          </a:p>
          <a:p>
            <a:pPr>
              <a:defRPr sz="1100"/>
            </a:pPr>
            <a:r>
              <a:rPr lang="es-CO" sz="12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4"/>
          <c:order val="0"/>
          <c:tx>
            <c:v>Exceso</c:v>
          </c:tx>
          <c:spPr>
            <a:solidFill>
              <a:srgbClr val="00B0F0">
                <a:alpha val="80000"/>
              </a:srgbClr>
            </a:solidFill>
            <a:ln w="25400">
              <a:noFill/>
            </a:ln>
            <a:effectLst/>
          </c:spPr>
          <c:val>
            <c:numRef>
              <c:f>'BalHid_INEM_Variav.Climatica '!$U$6:$AF$6</c:f>
              <c:numCache>
                <c:formatCode>0.00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168.1</c:v>
                </c:pt>
                <c:pt idx="4">
                  <c:v>203.35111784924584</c:v>
                </c:pt>
                <c:pt idx="5">
                  <c:v>109.24729658005758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94.516928055057903</c:v>
                </c:pt>
                <c:pt idx="10">
                  <c:v>154.509611993969</c:v>
                </c:pt>
                <c:pt idx="11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7D-46F9-ACE1-3F9D951405FD}"/>
            </c:ext>
          </c:extLst>
        </c:ser>
        <c:ser>
          <c:idx val="5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val>
            <c:numRef>
              <c:f>'BalHid_INEM_Variav.Climatica '!$U$7:$AF$7</c:f>
              <c:numCache>
                <c:formatCode>0.00</c:formatCode>
                <c:ptCount val="12"/>
                <c:pt idx="0">
                  <c:v>86.744201861912259</c:v>
                </c:pt>
                <c:pt idx="1">
                  <c:v>91.934507481958491</c:v>
                </c:pt>
                <c:pt idx="2">
                  <c:v>89.536157033622786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80.926341606026071</c:v>
                </c:pt>
                <c:pt idx="7">
                  <c:v>75.631392832578413</c:v>
                </c:pt>
                <c:pt idx="8">
                  <c:v>88.633656766792114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73.798173537194188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7D-46F9-ACE1-3F9D951405FD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'!$U$15:$AF$15</c:f>
              <c:numCache>
                <c:formatCode>0.0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7D-46F9-ACE1-3F9D95140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79568"/>
        <c:axId val="642674472"/>
      </c:areaChart>
      <c:lineChart>
        <c:grouping val="standard"/>
        <c:varyColors val="0"/>
        <c:ser>
          <c:idx val="0"/>
          <c:order val="3"/>
          <c:tx>
            <c:strRef>
              <c:f>'BalHid_INEM_Variav.Climatica '!$T$6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'!$U$6:$AF$6</c:f>
              <c:numCache>
                <c:formatCode>0.00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168.1</c:v>
                </c:pt>
                <c:pt idx="4">
                  <c:v>203.35111784924584</c:v>
                </c:pt>
                <c:pt idx="5">
                  <c:v>109.24729658005758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94.516928055057903</c:v>
                </c:pt>
                <c:pt idx="10">
                  <c:v>154.509611993969</c:v>
                </c:pt>
                <c:pt idx="11">
                  <c:v>54.2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7D-46F9-ACE1-3F9D951405FD}"/>
            </c:ext>
          </c:extLst>
        </c:ser>
        <c:ser>
          <c:idx val="1"/>
          <c:order val="4"/>
          <c:tx>
            <c:strRef>
              <c:f>'BalHid_INEM_Variav.Climatica '!$T$7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'!$U$7:$AF$7</c:f>
              <c:numCache>
                <c:formatCode>0.00</c:formatCode>
                <c:ptCount val="12"/>
                <c:pt idx="0">
                  <c:v>86.744201861912259</c:v>
                </c:pt>
                <c:pt idx="1">
                  <c:v>91.934507481958491</c:v>
                </c:pt>
                <c:pt idx="2">
                  <c:v>89.536157033622786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80.926341606026071</c:v>
                </c:pt>
                <c:pt idx="7">
                  <c:v>75.631392832578413</c:v>
                </c:pt>
                <c:pt idx="8">
                  <c:v>88.633656766792114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73.798173537194188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7D-46F9-ACE1-3F9D951405FD}"/>
            </c:ext>
          </c:extLst>
        </c:ser>
        <c:ser>
          <c:idx val="2"/>
          <c:order val="5"/>
          <c:tx>
            <c:strRef>
              <c:f>'BalHid_INEM_Variav.Climatica '!$T$10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'!$U$10:$AF$10</c:f>
              <c:numCache>
                <c:formatCode>0.0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54.2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7D-46F9-ACE1-3F9D95140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79568"/>
        <c:axId val="642674472"/>
      </c:lineChart>
      <c:catAx>
        <c:axId val="64267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4472"/>
        <c:crosses val="autoZero"/>
        <c:auto val="1"/>
        <c:lblAlgn val="ctr"/>
        <c:lblOffset val="100"/>
        <c:noMultiLvlLbl val="1"/>
      </c:catAx>
      <c:valAx>
        <c:axId val="642674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1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77075249324991"/>
          <c:y val="9.0406491705817577E-2"/>
          <c:w val="0.17405909438506706"/>
          <c:h val="0.354970625242792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200"/>
              <a:t>Balance hídrico - Año Seco</a:t>
            </a:r>
          </a:p>
          <a:p>
            <a:pPr>
              <a:defRPr/>
            </a:pPr>
            <a:r>
              <a:rPr lang="es-CO" sz="12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3"/>
          <c:order val="3"/>
          <c:tx>
            <c:v>Exceso</c:v>
          </c:tx>
          <c:spPr>
            <a:solidFill>
              <a:srgbClr val="00B0F0"/>
            </a:solidFill>
            <a:ln>
              <a:noFill/>
            </a:ln>
            <a:effectLst/>
          </c:spPr>
          <c:val>
            <c:numRef>
              <c:f>'BalHid_INEM_Variav.Climatica '!$AM$6:$AX$6</c:f>
              <c:numCache>
                <c:formatCode>0.00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E-4BD5-B794-9AD8E0476358}"/>
            </c:ext>
          </c:extLst>
        </c:ser>
        <c:ser>
          <c:idx val="4"/>
          <c:order val="4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val>
            <c:numRef>
              <c:f>'BalHid_INEM_Variav.Climatica '!$AM$7:$AX$7</c:f>
              <c:numCache>
                <c:formatCode>0.00</c:formatCode>
                <c:ptCount val="12"/>
                <c:pt idx="0">
                  <c:v>81.637928666159027</c:v>
                </c:pt>
                <c:pt idx="1">
                  <c:v>90.728614134758843</c:v>
                </c:pt>
                <c:pt idx="2">
                  <c:v>88.556849626188011</c:v>
                </c:pt>
                <c:pt idx="3">
                  <c:v>92.038521331498018</c:v>
                </c:pt>
                <c:pt idx="4">
                  <c:v>93.744944576629564</c:v>
                </c:pt>
                <c:pt idx="5">
                  <c:v>86.435944572193435</c:v>
                </c:pt>
                <c:pt idx="6">
                  <c:v>91.916219062166732</c:v>
                </c:pt>
                <c:pt idx="7">
                  <c:v>89.528021452671382</c:v>
                </c:pt>
                <c:pt idx="8">
                  <c:v>102.44717825935352</c:v>
                </c:pt>
                <c:pt idx="9">
                  <c:v>96.557265274507927</c:v>
                </c:pt>
                <c:pt idx="10">
                  <c:v>84.626146847406261</c:v>
                </c:pt>
                <c:pt idx="11">
                  <c:v>91.410896721524736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DE-4BD5-B794-9AD8E0476358}"/>
            </c:ext>
          </c:extLst>
        </c:ser>
        <c:ser>
          <c:idx val="5"/>
          <c:order val="5"/>
          <c:tx>
            <c:v> </c:v>
          </c:tx>
          <c:spPr>
            <a:solidFill>
              <a:schemeClr val="bg1"/>
            </a:solidFill>
            <a:ln w="25400">
              <a:noFill/>
            </a:ln>
            <a:effectLst/>
          </c:spPr>
          <c:val>
            <c:numRef>
              <c:f>'BalHid_INEM_Variav.Climatica '!$AM$10:$AX$10</c:f>
              <c:numCache>
                <c:formatCode>0.0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DE-4BD5-B794-9AD8E0476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80744"/>
        <c:axId val="642681136"/>
      </c:areaChart>
      <c:lineChart>
        <c:grouping val="standard"/>
        <c:varyColors val="0"/>
        <c:ser>
          <c:idx val="0"/>
          <c:order val="0"/>
          <c:tx>
            <c:strRef>
              <c:f>'BalHid_INEM_Variav.Climatica '!$AL$6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'!$AM$6:$AX$6</c:f>
              <c:numCache>
                <c:formatCode>0.00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DE-4BD5-B794-9AD8E0476358}"/>
            </c:ext>
          </c:extLst>
        </c:ser>
        <c:ser>
          <c:idx val="1"/>
          <c:order val="1"/>
          <c:tx>
            <c:strRef>
              <c:f>'BalHid_INEM_Variav.Climatica '!$AL$7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'!$AM$7:$AX$7</c:f>
              <c:numCache>
                <c:formatCode>0.00</c:formatCode>
                <c:ptCount val="12"/>
                <c:pt idx="0">
                  <c:v>81.637928666159027</c:v>
                </c:pt>
                <c:pt idx="1">
                  <c:v>90.728614134758843</c:v>
                </c:pt>
                <c:pt idx="2">
                  <c:v>88.556849626188011</c:v>
                </c:pt>
                <c:pt idx="3">
                  <c:v>92.038521331498018</c:v>
                </c:pt>
                <c:pt idx="4">
                  <c:v>93.744944576629564</c:v>
                </c:pt>
                <c:pt idx="5">
                  <c:v>86.435944572193435</c:v>
                </c:pt>
                <c:pt idx="6">
                  <c:v>91.916219062166732</c:v>
                </c:pt>
                <c:pt idx="7">
                  <c:v>89.528021452671382</c:v>
                </c:pt>
                <c:pt idx="8">
                  <c:v>102.44717825935352</c:v>
                </c:pt>
                <c:pt idx="9">
                  <c:v>96.557265274507927</c:v>
                </c:pt>
                <c:pt idx="10">
                  <c:v>84.626146847406261</c:v>
                </c:pt>
                <c:pt idx="11">
                  <c:v>91.410896721524736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DE-4BD5-B794-9AD8E0476358}"/>
            </c:ext>
          </c:extLst>
        </c:ser>
        <c:ser>
          <c:idx val="2"/>
          <c:order val="2"/>
          <c:tx>
            <c:strRef>
              <c:f>'BalHid_INEM_Variav.Climatica '!$AL$10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'BalHid_INEM_Variav.Climatica '!$AM$5:$AX$5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'!$AM$10:$AX$10</c:f>
              <c:numCache>
                <c:formatCode>0.0</c:formatCode>
                <c:ptCount val="12"/>
                <c:pt idx="0">
                  <c:v>42.5</c:v>
                </c:pt>
                <c:pt idx="1">
                  <c:v>17.5</c:v>
                </c:pt>
                <c:pt idx="2">
                  <c:v>57.2</c:v>
                </c:pt>
                <c:pt idx="3">
                  <c:v>49.29999999999999</c:v>
                </c:pt>
                <c:pt idx="4">
                  <c:v>27</c:v>
                </c:pt>
                <c:pt idx="5">
                  <c:v>42.7</c:v>
                </c:pt>
                <c:pt idx="6">
                  <c:v>37</c:v>
                </c:pt>
                <c:pt idx="7">
                  <c:v>24.7</c:v>
                </c:pt>
                <c:pt idx="8">
                  <c:v>30.3</c:v>
                </c:pt>
                <c:pt idx="9">
                  <c:v>49.5</c:v>
                </c:pt>
                <c:pt idx="10">
                  <c:v>72</c:v>
                </c:pt>
                <c:pt idx="11">
                  <c:v>3.4000000000000004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DE-4BD5-B794-9AD8E0476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80744"/>
        <c:axId val="642681136"/>
      </c:lineChart>
      <c:catAx>
        <c:axId val="642680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1136"/>
        <c:crosses val="autoZero"/>
        <c:auto val="1"/>
        <c:lblAlgn val="ctr"/>
        <c:lblOffset val="100"/>
        <c:noMultiLvlLbl val="1"/>
      </c:catAx>
      <c:valAx>
        <c:axId val="642681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1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80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31731273975369"/>
          <c:y val="0.66309485275800184"/>
          <c:w val="0.20050161518271753"/>
          <c:h val="0.21565335504717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CO" sz="1800"/>
              <a:t>Balance Hídrico - Año Húmedo</a:t>
            </a:r>
          </a:p>
          <a:p>
            <a:pPr>
              <a:defRPr sz="1800"/>
            </a:pPr>
            <a:r>
              <a:rPr lang="es-CO" sz="1800"/>
              <a:t>Est.  INEM KENNEDY [21206560]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0804093998331123"/>
          <c:y val="0.11363178393023453"/>
          <c:w val="0.83816037257339193"/>
          <c:h val="0.79633075099483541"/>
        </c:manualLayout>
      </c:layout>
      <c:areaChart>
        <c:grouping val="standard"/>
        <c:varyColors val="0"/>
        <c:ser>
          <c:idx val="4"/>
          <c:order val="0"/>
          <c:tx>
            <c:v>Exceso</c:v>
          </c:tx>
          <c:spPr>
            <a:solidFill>
              <a:srgbClr val="00B0F0">
                <a:alpha val="80000"/>
              </a:srgbClr>
            </a:solidFill>
            <a:ln w="25400">
              <a:noFill/>
            </a:ln>
            <a:effectLst/>
          </c:spPr>
          <c:val>
            <c:numRef>
              <c:f>'BalHid_INEM_Variav.Climatica '!$U$6:$AF$6</c:f>
              <c:numCache>
                <c:formatCode>0.00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168.1</c:v>
                </c:pt>
                <c:pt idx="4">
                  <c:v>203.35111784924584</c:v>
                </c:pt>
                <c:pt idx="5">
                  <c:v>109.24729658005758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94.516928055057903</c:v>
                </c:pt>
                <c:pt idx="10">
                  <c:v>154.509611993969</c:v>
                </c:pt>
                <c:pt idx="11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C-4619-80C6-9E7CD41FA907}"/>
            </c:ext>
          </c:extLst>
        </c:ser>
        <c:ser>
          <c:idx val="5"/>
          <c:order val="1"/>
          <c:tx>
            <c:v>Deficit</c:v>
          </c:tx>
          <c:spPr>
            <a:solidFill>
              <a:srgbClr val="FFFF00">
                <a:alpha val="50000"/>
              </a:srgbClr>
            </a:solidFill>
            <a:ln>
              <a:noFill/>
            </a:ln>
            <a:effectLst/>
          </c:spPr>
          <c:val>
            <c:numRef>
              <c:f>'BalHid_INEM_Variav.Climatica '!$U$7:$AF$7</c:f>
              <c:numCache>
                <c:formatCode>0.00</c:formatCode>
                <c:ptCount val="12"/>
                <c:pt idx="0">
                  <c:v>86.744201861912259</c:v>
                </c:pt>
                <c:pt idx="1">
                  <c:v>91.934507481958491</c:v>
                </c:pt>
                <c:pt idx="2">
                  <c:v>89.536157033622786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80.926341606026071</c:v>
                </c:pt>
                <c:pt idx="7">
                  <c:v>75.631392832578413</c:v>
                </c:pt>
                <c:pt idx="8">
                  <c:v>88.633656766792114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73.798173537194188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C-4619-80C6-9E7CD41FA907}"/>
            </c:ext>
          </c:extLst>
        </c:ser>
        <c:ser>
          <c:idx val="3"/>
          <c:order val="2"/>
          <c:tx>
            <c:v> </c:v>
          </c:tx>
          <c:spPr>
            <a:solidFill>
              <a:schemeClr val="bg1"/>
            </a:solidFill>
            <a:ln>
              <a:noFill/>
            </a:ln>
            <a:effectLst/>
          </c:spPr>
          <c:val>
            <c:numRef>
              <c:f>'BalHid_INEM_Variav.Climatica '!$U$15:$AF$15</c:f>
              <c:numCache>
                <c:formatCode>0.0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54.2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4C-4619-80C6-9E7CD41FA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672120"/>
        <c:axId val="642692896"/>
      </c:areaChart>
      <c:lineChart>
        <c:grouping val="standard"/>
        <c:varyColors val="0"/>
        <c:ser>
          <c:idx val="0"/>
          <c:order val="3"/>
          <c:tx>
            <c:strRef>
              <c:f>'BalHid_INEM_Variav.Climatica '!$T$6</c:f>
              <c:strCache>
                <c:ptCount val="1"/>
                <c:pt idx="0">
                  <c:v>PRECIPITACIÓN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'!$U$6:$AF$6</c:f>
              <c:numCache>
                <c:formatCode>0.00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168.1</c:v>
                </c:pt>
                <c:pt idx="4">
                  <c:v>203.35111784924584</c:v>
                </c:pt>
                <c:pt idx="5">
                  <c:v>109.24729658005758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94.516928055057903</c:v>
                </c:pt>
                <c:pt idx="10">
                  <c:v>154.509611993969</c:v>
                </c:pt>
                <c:pt idx="11">
                  <c:v>54.2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4C-4619-80C6-9E7CD41FA907}"/>
            </c:ext>
          </c:extLst>
        </c:ser>
        <c:ser>
          <c:idx val="1"/>
          <c:order val="4"/>
          <c:tx>
            <c:strRef>
              <c:f>'BalHid_INEM_Variav.Climatica '!$T$7</c:f>
              <c:strCache>
                <c:ptCount val="1"/>
                <c:pt idx="0">
                  <c:v>ETP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'!$U$7:$AF$7</c:f>
              <c:numCache>
                <c:formatCode>0.00</c:formatCode>
                <c:ptCount val="12"/>
                <c:pt idx="0">
                  <c:v>86.744201861912259</c:v>
                </c:pt>
                <c:pt idx="1">
                  <c:v>91.934507481958491</c:v>
                </c:pt>
                <c:pt idx="2">
                  <c:v>89.536157033622786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80.926341606026071</c:v>
                </c:pt>
                <c:pt idx="7">
                  <c:v>75.631392832578413</c:v>
                </c:pt>
                <c:pt idx="8">
                  <c:v>88.633656766792114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73.798173537194188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4C-4619-80C6-9E7CD41FA907}"/>
            </c:ext>
          </c:extLst>
        </c:ser>
        <c:ser>
          <c:idx val="2"/>
          <c:order val="5"/>
          <c:tx>
            <c:strRef>
              <c:f>'BalHid_INEM_Variav.Climatica '!$T$10</c:f>
              <c:strCache>
                <c:ptCount val="1"/>
                <c:pt idx="0">
                  <c:v>ET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'BalHid_INEM_Variav.Climatica '!$U$5:$AF$5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'BalHid_INEM_Variav.Climatica '!$U$10:$AF$10</c:f>
              <c:numCache>
                <c:formatCode>0.0</c:formatCode>
                <c:ptCount val="12"/>
                <c:pt idx="0">
                  <c:v>16.191904519960179</c:v>
                </c:pt>
                <c:pt idx="1">
                  <c:v>53.222399323700905</c:v>
                </c:pt>
                <c:pt idx="2">
                  <c:v>84.300000000000011</c:v>
                </c:pt>
                <c:pt idx="3">
                  <c:v>85.337912951773831</c:v>
                </c:pt>
                <c:pt idx="4">
                  <c:v>76.15989410429664</c:v>
                </c:pt>
                <c:pt idx="5">
                  <c:v>74.036313562933813</c:v>
                </c:pt>
                <c:pt idx="6">
                  <c:v>75.899999999999991</c:v>
                </c:pt>
                <c:pt idx="7">
                  <c:v>57.886998697808821</c:v>
                </c:pt>
                <c:pt idx="8">
                  <c:v>32.506375818954332</c:v>
                </c:pt>
                <c:pt idx="9">
                  <c:v>75.826300497781162</c:v>
                </c:pt>
                <c:pt idx="10">
                  <c:v>73.978217400403096</c:v>
                </c:pt>
                <c:pt idx="11">
                  <c:v>54.2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4C-4619-80C6-9E7CD41FA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672120"/>
        <c:axId val="642692896"/>
      </c:lineChart>
      <c:catAx>
        <c:axId val="642672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/>
                  <a:t>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92896"/>
        <c:crosses val="autoZero"/>
        <c:auto val="1"/>
        <c:lblAlgn val="ctr"/>
        <c:lblOffset val="100"/>
        <c:noMultiLvlLbl val="1"/>
      </c:catAx>
      <c:valAx>
        <c:axId val="642692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CO" sz="1100"/>
                  <a:t>Valores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42672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790496517307242"/>
          <c:y val="0.13463366747123451"/>
          <c:w val="0.20101351265991335"/>
          <c:h val="0.261860899633811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7.xml"/><Relationship Id="rId7" Type="http://schemas.openxmlformats.org/officeDocument/2006/relationships/image" Target="../media/image4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image" Target="../media/image5.png"/><Relationship Id="rId4" Type="http://schemas.openxmlformats.org/officeDocument/2006/relationships/chart" Target="../charts/chart8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8</xdr:col>
      <xdr:colOff>0</xdr:colOff>
      <xdr:row>23</xdr:row>
      <xdr:rowOff>28574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45CE0E0-73F0-4C03-BF84-393D87D19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724647</xdr:colOff>
      <xdr:row>36</xdr:row>
      <xdr:rowOff>22411</xdr:rowOff>
    </xdr:from>
    <xdr:to>
      <xdr:col>16</xdr:col>
      <xdr:colOff>306295</xdr:colOff>
      <xdr:row>60</xdr:row>
      <xdr:rowOff>156882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AE2F4FA-F970-4DE5-924D-5DEAA548F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4</xdr:col>
      <xdr:colOff>677996</xdr:colOff>
      <xdr:row>35</xdr:row>
      <xdr:rowOff>146050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490F39-5A9D-4AC1-8D85-C30AADF2B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03750"/>
          <a:ext cx="3776796" cy="19875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320674</xdr:colOff>
      <xdr:row>34</xdr:row>
      <xdr:rowOff>146050</xdr:rowOff>
    </xdr:from>
    <xdr:to>
      <xdr:col>13</xdr:col>
      <xdr:colOff>323850</xdr:colOff>
      <xdr:row>58</xdr:row>
      <xdr:rowOff>57150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0B3CD3B-A69A-15A9-5FC7-5209B5D5C9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</xdr:row>
      <xdr:rowOff>0</xdr:rowOff>
    </xdr:from>
    <xdr:to>
      <xdr:col>21</xdr:col>
      <xdr:colOff>246190</xdr:colOff>
      <xdr:row>7</xdr:row>
      <xdr:rowOff>41224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4F3678-8BD7-E430-A394-4D86257B9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0" y="920750"/>
          <a:ext cx="11676190" cy="4095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717362</xdr:colOff>
      <xdr:row>3</xdr:row>
      <xdr:rowOff>31376</xdr:rowOff>
    </xdr:from>
    <xdr:to>
      <xdr:col>29</xdr:col>
      <xdr:colOff>420219</xdr:colOff>
      <xdr:row>29</xdr:row>
      <xdr:rowOff>167715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9099357-7469-6F0E-87F6-3AA412C5EE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164</xdr:col>
      <xdr:colOff>1478642</xdr:colOff>
      <xdr:row>24</xdr:row>
      <xdr:rowOff>132442</xdr:rowOff>
    </xdr:from>
    <xdr:to>
      <xdr:col>177</xdr:col>
      <xdr:colOff>257220</xdr:colOff>
      <xdr:row>31</xdr:row>
      <xdr:rowOff>36589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B0055F-5D03-EA20-C9FD-BBC2B8B74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909285" y="4486728"/>
          <a:ext cx="10517007" cy="1174147"/>
        </a:xfrm>
        <a:prstGeom prst="rect">
          <a:avLst/>
        </a:prstGeom>
      </xdr:spPr>
    </xdr:pic>
    <xdr:clientData/>
  </xdr:twoCellAnchor>
  <xdr:twoCellAnchor>
    <xdr:from>
      <xdr:col>92</xdr:col>
      <xdr:colOff>207064</xdr:colOff>
      <xdr:row>23</xdr:row>
      <xdr:rowOff>57978</xdr:rowOff>
    </xdr:from>
    <xdr:to>
      <xdr:col>102</xdr:col>
      <xdr:colOff>331304</xdr:colOff>
      <xdr:row>24</xdr:row>
      <xdr:rowOff>157369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FA46F5EC-D932-870A-32FF-AB0223589636}"/>
            </a:ext>
          </a:extLst>
        </xdr:cNvPr>
        <xdr:cNvSpPr/>
      </xdr:nvSpPr>
      <xdr:spPr>
        <a:xfrm>
          <a:off x="64745151" y="4439478"/>
          <a:ext cx="7512327" cy="289891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VALORES PROPIOS</a:t>
          </a:r>
          <a:r>
            <a:rPr lang="es-CO" sz="1100" b="1" baseline="0"/>
            <a:t> DE CADA HUMDEDAL OBTENIDOS MEDIANTE INTERPOLACIÓN GIS. FUENTE: ELABORACIÓN PROPIA</a:t>
          </a:r>
          <a:endParaRPr lang="es-CO" sz="1100" b="1"/>
        </a:p>
      </xdr:txBody>
    </xdr:sp>
    <xdr:clientData/>
  </xdr:twoCellAnchor>
  <xdr:twoCellAnchor>
    <xdr:from>
      <xdr:col>151</xdr:col>
      <xdr:colOff>207065</xdr:colOff>
      <xdr:row>23</xdr:row>
      <xdr:rowOff>41413</xdr:rowOff>
    </xdr:from>
    <xdr:to>
      <xdr:col>163</xdr:col>
      <xdr:colOff>563218</xdr:colOff>
      <xdr:row>24</xdr:row>
      <xdr:rowOff>140804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1CEF6165-1322-4C22-AA39-1D8A9A10B3D7}"/>
            </a:ext>
          </a:extLst>
        </xdr:cNvPr>
        <xdr:cNvSpPr/>
      </xdr:nvSpPr>
      <xdr:spPr>
        <a:xfrm>
          <a:off x="111218869" y="4422913"/>
          <a:ext cx="7512327" cy="289891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 b="1"/>
            <a:t>VALORES PROPIOS</a:t>
          </a:r>
          <a:r>
            <a:rPr lang="es-CO" sz="1100" b="1" baseline="0"/>
            <a:t> DE CADA HUMDEDAL OBTENIDOS MEDIANTE INTERPOLACIÓN GIS. FUENTE: ELABORACIÓN PROPIA</a:t>
          </a:r>
          <a:endParaRPr lang="es-CO" sz="11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4028</xdr:colOff>
      <xdr:row>16</xdr:row>
      <xdr:rowOff>2402</xdr:rowOff>
    </xdr:from>
    <xdr:to>
      <xdr:col>14</xdr:col>
      <xdr:colOff>13607</xdr:colOff>
      <xdr:row>40</xdr:row>
      <xdr:rowOff>154802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EE1260D-F573-45D4-A897-92930297A8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344207</xdr:colOff>
      <xdr:row>43</xdr:row>
      <xdr:rowOff>0</xdr:rowOff>
    </xdr:from>
    <xdr:to>
      <xdr:col>13</xdr:col>
      <xdr:colOff>578669</xdr:colOff>
      <xdr:row>43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008092E-54FD-449D-96A4-035D35B9B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29884</xdr:colOff>
      <xdr:row>17</xdr:row>
      <xdr:rowOff>29882</xdr:rowOff>
    </xdr:from>
    <xdr:to>
      <xdr:col>31</xdr:col>
      <xdr:colOff>747060</xdr:colOff>
      <xdr:row>42</xdr:row>
      <xdr:rowOff>89647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5E7C398-D665-4FC3-A402-CA2A78F94E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7469</xdr:colOff>
      <xdr:row>16</xdr:row>
      <xdr:rowOff>59763</xdr:rowOff>
    </xdr:from>
    <xdr:to>
      <xdr:col>50</xdr:col>
      <xdr:colOff>7469</xdr:colOff>
      <xdr:row>41</xdr:row>
      <xdr:rowOff>156882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67199B7-34A6-4E9B-B083-D0AC14E205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164347</xdr:colOff>
      <xdr:row>48</xdr:row>
      <xdr:rowOff>154480</xdr:rowOff>
    </xdr:from>
    <xdr:to>
      <xdr:col>26</xdr:col>
      <xdr:colOff>556258</xdr:colOff>
      <xdr:row>78</xdr:row>
      <xdr:rowOff>7470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071D9ED1-2DEF-4B2A-B5AA-FD4B4B686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7470</xdr:colOff>
      <xdr:row>48</xdr:row>
      <xdr:rowOff>149410</xdr:rowOff>
    </xdr:from>
    <xdr:to>
      <xdr:col>14</xdr:col>
      <xdr:colOff>74706</xdr:colOff>
      <xdr:row>78</xdr:row>
      <xdr:rowOff>14940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EEC03372-8E03-45F9-BAF2-6F5AB9BC8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82</xdr:row>
      <xdr:rowOff>0</xdr:rowOff>
    </xdr:from>
    <xdr:to>
      <xdr:col>26</xdr:col>
      <xdr:colOff>562293</xdr:colOff>
      <xdr:row>111</xdr:row>
      <xdr:rowOff>64603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1EC19D79-7841-3B4F-DAF0-AA19AFE7A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03412" y="23719118"/>
          <a:ext cx="18917528" cy="5480779"/>
        </a:xfrm>
        <a:prstGeom prst="rect">
          <a:avLst/>
        </a:prstGeom>
      </xdr:spPr>
    </xdr:pic>
    <xdr:clientData/>
  </xdr:twoCellAnchor>
  <xdr:twoCellAnchor>
    <xdr:from>
      <xdr:col>48</xdr:col>
      <xdr:colOff>646543</xdr:colOff>
      <xdr:row>49</xdr:row>
      <xdr:rowOff>0</xdr:rowOff>
    </xdr:from>
    <xdr:to>
      <xdr:col>61</xdr:col>
      <xdr:colOff>669634</xdr:colOff>
      <xdr:row>78</xdr:row>
      <xdr:rowOff>0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0FF46F62-632C-4D12-9C3B-A1545A2BD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646547</xdr:colOff>
      <xdr:row>49</xdr:row>
      <xdr:rowOff>0</xdr:rowOff>
    </xdr:from>
    <xdr:to>
      <xdr:col>49</xdr:col>
      <xdr:colOff>413671</xdr:colOff>
      <xdr:row>77</xdr:row>
      <xdr:rowOff>173182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7668A4B1-B339-451B-8649-C54BE90A88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37</xdr:col>
      <xdr:colOff>0</xdr:colOff>
      <xdr:row>83</xdr:row>
      <xdr:rowOff>0</xdr:rowOff>
    </xdr:from>
    <xdr:to>
      <xdr:col>62</xdr:col>
      <xdr:colOff>38230</xdr:colOff>
      <xdr:row>112</xdr:row>
      <xdr:rowOff>13951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DA78FBE7-6DB7-A3B2-CEDF-66868BA65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6981727" y="23645091"/>
          <a:ext cx="19088230" cy="53710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_Burro_Precipitacio&#769;n%20y%20Temperat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 BURRO"/>
      <sheetName val="INFORMACION"/>
      <sheetName val="H VACA NORTE"/>
      <sheetName val="H VACA SUR"/>
      <sheetName val="H ISLA"/>
    </sheetNames>
    <sheetDataSet>
      <sheetData sheetId="0"/>
      <sheetData sheetId="1"/>
      <sheetData sheetId="2">
        <row r="1">
          <cell r="B1" t="str">
            <v>Ene</v>
          </cell>
          <cell r="C1" t="str">
            <v>Feb</v>
          </cell>
          <cell r="D1" t="str">
            <v>Mar</v>
          </cell>
          <cell r="E1" t="str">
            <v>Abr</v>
          </cell>
          <cell r="F1" t="str">
            <v>May</v>
          </cell>
          <cell r="G1" t="str">
            <v>Jun</v>
          </cell>
          <cell r="H1" t="str">
            <v>Jul</v>
          </cell>
          <cell r="I1" t="str">
            <v>Ago</v>
          </cell>
          <cell r="J1" t="str">
            <v>Sep</v>
          </cell>
          <cell r="K1" t="str">
            <v>Oct</v>
          </cell>
          <cell r="L1" t="str">
            <v>Nov</v>
          </cell>
          <cell r="M1" t="str">
            <v>Dic</v>
          </cell>
          <cell r="N1" t="str">
            <v>Año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P29"/>
  <sheetViews>
    <sheetView zoomScaleNormal="100" workbookViewId="0">
      <selection activeCell="A18" sqref="A18"/>
    </sheetView>
  </sheetViews>
  <sheetFormatPr baseColWidth="10" defaultColWidth="8.7109375" defaultRowHeight="15" x14ac:dyDescent="0.25"/>
  <cols>
    <col min="2" max="2" width="10.85546875" bestFit="1" customWidth="1"/>
    <col min="3" max="3" width="37.5703125" bestFit="1" customWidth="1"/>
    <col min="4" max="4" width="20" bestFit="1" customWidth="1"/>
    <col min="5" max="5" width="35.140625" bestFit="1" customWidth="1"/>
    <col min="6" max="6" width="10.42578125" bestFit="1" customWidth="1"/>
    <col min="7" max="7" width="12.7109375" customWidth="1"/>
    <col min="8" max="8" width="10.42578125" customWidth="1"/>
    <col min="9" max="9" width="14.140625" customWidth="1"/>
    <col min="10" max="10" width="10.42578125" customWidth="1"/>
    <col min="11" max="11" width="16.85546875" customWidth="1"/>
    <col min="14" max="14" width="17.85546875" bestFit="1" customWidth="1"/>
    <col min="15" max="15" width="22.85546875" bestFit="1" customWidth="1"/>
  </cols>
  <sheetData>
    <row r="2" spans="2:16" x14ac:dyDescent="0.25">
      <c r="B2" s="2" t="s">
        <v>1</v>
      </c>
      <c r="C2" s="2" t="s">
        <v>65</v>
      </c>
      <c r="D2" s="2" t="s">
        <v>66</v>
      </c>
      <c r="E2" s="2" t="s">
        <v>67</v>
      </c>
      <c r="F2" s="2" t="s">
        <v>68</v>
      </c>
      <c r="G2" s="2" t="s">
        <v>69</v>
      </c>
      <c r="H2" s="2" t="s">
        <v>70</v>
      </c>
      <c r="I2" s="2" t="s">
        <v>71</v>
      </c>
      <c r="J2" s="2" t="s">
        <v>72</v>
      </c>
      <c r="K2" s="2" t="s">
        <v>73</v>
      </c>
      <c r="L2" s="2" t="s">
        <v>74</v>
      </c>
      <c r="M2" s="2" t="s">
        <v>75</v>
      </c>
      <c r="N2" s="2" t="s">
        <v>76</v>
      </c>
      <c r="O2" s="2" t="s">
        <v>77</v>
      </c>
      <c r="P2" s="2"/>
    </row>
    <row r="3" spans="2:16" x14ac:dyDescent="0.25">
      <c r="B3" s="1">
        <v>21205528</v>
      </c>
      <c r="C3" s="1" t="s">
        <v>110</v>
      </c>
      <c r="D3" s="1" t="s">
        <v>111</v>
      </c>
      <c r="E3" s="1" t="s">
        <v>97</v>
      </c>
      <c r="F3" s="1" t="s">
        <v>85</v>
      </c>
      <c r="G3" s="14">
        <v>42341</v>
      </c>
      <c r="H3" s="1">
        <v>2560</v>
      </c>
      <c r="I3" s="1">
        <v>4.62958333</v>
      </c>
      <c r="J3" s="1">
        <v>-74.090197220000007</v>
      </c>
      <c r="K3" s="1" t="s">
        <v>81</v>
      </c>
      <c r="L3" s="1" t="s">
        <v>82</v>
      </c>
      <c r="M3" s="1">
        <v>0</v>
      </c>
      <c r="N3" s="14"/>
      <c r="O3" s="1" t="s">
        <v>83</v>
      </c>
      <c r="P3" s="1">
        <v>14</v>
      </c>
    </row>
    <row r="4" spans="2:16" x14ac:dyDescent="0.25">
      <c r="B4" s="1">
        <v>21205529</v>
      </c>
      <c r="C4" s="1" t="s">
        <v>128</v>
      </c>
      <c r="D4" s="1" t="s">
        <v>111</v>
      </c>
      <c r="E4" s="1" t="s">
        <v>97</v>
      </c>
      <c r="F4" s="1" t="s">
        <v>85</v>
      </c>
      <c r="G4" s="14">
        <v>42341</v>
      </c>
      <c r="H4" s="1">
        <v>2562</v>
      </c>
      <c r="I4" s="1">
        <v>4.6675416700000003</v>
      </c>
      <c r="J4" s="1">
        <v>-74.06044722</v>
      </c>
      <c r="K4" s="1" t="s">
        <v>81</v>
      </c>
      <c r="L4" s="1" t="s">
        <v>82</v>
      </c>
      <c r="M4" s="1">
        <v>0</v>
      </c>
      <c r="N4" s="14"/>
      <c r="O4" s="1" t="s">
        <v>83</v>
      </c>
      <c r="P4" s="1">
        <v>26</v>
      </c>
    </row>
    <row r="5" spans="2:16" x14ac:dyDescent="0.25">
      <c r="B5" s="1">
        <v>21206990</v>
      </c>
      <c r="C5" s="1" t="s">
        <v>126</v>
      </c>
      <c r="D5" s="1" t="s">
        <v>4</v>
      </c>
      <c r="E5" s="1" t="s">
        <v>79</v>
      </c>
      <c r="F5" s="1" t="s">
        <v>80</v>
      </c>
      <c r="G5" s="14">
        <v>38287</v>
      </c>
      <c r="H5" s="1">
        <v>2543</v>
      </c>
      <c r="I5" s="1">
        <v>4.6914166699999997</v>
      </c>
      <c r="J5" s="1">
        <v>-74.209000000000003</v>
      </c>
      <c r="K5" s="1" t="s">
        <v>103</v>
      </c>
      <c r="L5" s="1" t="s">
        <v>127</v>
      </c>
      <c r="M5" s="1">
        <v>0</v>
      </c>
      <c r="N5" s="14"/>
      <c r="O5" s="1" t="s">
        <v>83</v>
      </c>
      <c r="P5" s="1">
        <v>25</v>
      </c>
    </row>
    <row r="6" spans="2:16" x14ac:dyDescent="0.25">
      <c r="B6" s="1">
        <v>21205420</v>
      </c>
      <c r="C6" s="1" t="s">
        <v>129</v>
      </c>
      <c r="D6" s="1" t="s">
        <v>4</v>
      </c>
      <c r="E6" s="1" t="s">
        <v>130</v>
      </c>
      <c r="F6" s="1" t="s">
        <v>85</v>
      </c>
      <c r="G6" s="14">
        <v>19798</v>
      </c>
      <c r="H6" s="1">
        <v>2543</v>
      </c>
      <c r="I6" s="1">
        <v>4.6914166699999997</v>
      </c>
      <c r="J6" s="1">
        <v>-74.209000000000003</v>
      </c>
      <c r="K6" s="1" t="s">
        <v>103</v>
      </c>
      <c r="L6" s="1" t="s">
        <v>127</v>
      </c>
      <c r="M6" s="1">
        <v>0</v>
      </c>
      <c r="N6" s="14"/>
      <c r="O6" s="1" t="s">
        <v>83</v>
      </c>
      <c r="P6" s="1">
        <v>27</v>
      </c>
    </row>
    <row r="7" spans="2:16" x14ac:dyDescent="0.25">
      <c r="B7" s="1">
        <v>21206560</v>
      </c>
      <c r="C7" s="1" t="s">
        <v>90</v>
      </c>
      <c r="D7" s="1" t="s">
        <v>3</v>
      </c>
      <c r="E7" s="1" t="s">
        <v>89</v>
      </c>
      <c r="F7" s="1" t="s">
        <v>85</v>
      </c>
      <c r="G7" s="14">
        <v>35991</v>
      </c>
      <c r="H7" s="1">
        <v>2580</v>
      </c>
      <c r="I7" s="1">
        <v>4.6611111100000002</v>
      </c>
      <c r="J7" s="1">
        <v>-74.134777779999993</v>
      </c>
      <c r="K7" s="1" t="s">
        <v>81</v>
      </c>
      <c r="L7" s="1" t="s">
        <v>82</v>
      </c>
      <c r="M7" s="1" t="s">
        <v>91</v>
      </c>
      <c r="N7" s="14"/>
      <c r="O7" s="1" t="s">
        <v>83</v>
      </c>
      <c r="P7" s="1">
        <v>5</v>
      </c>
    </row>
    <row r="8" spans="2:16" x14ac:dyDescent="0.25">
      <c r="B8" s="1">
        <v>21206620</v>
      </c>
      <c r="C8" s="1" t="s">
        <v>112</v>
      </c>
      <c r="D8" s="1" t="s">
        <v>3</v>
      </c>
      <c r="E8" s="1" t="s">
        <v>89</v>
      </c>
      <c r="F8" s="1" t="s">
        <v>80</v>
      </c>
      <c r="G8" s="14">
        <v>37209.791666666664</v>
      </c>
      <c r="H8" s="1">
        <v>2562</v>
      </c>
      <c r="I8" s="1">
        <v>4.6346111099999998</v>
      </c>
      <c r="J8" s="1">
        <v>-74.173749999999998</v>
      </c>
      <c r="K8" s="1" t="s">
        <v>81</v>
      </c>
      <c r="L8" s="1" t="s">
        <v>82</v>
      </c>
      <c r="M8" s="1">
        <v>0</v>
      </c>
      <c r="N8" s="14">
        <v>43588.415335648147</v>
      </c>
      <c r="O8" s="1" t="s">
        <v>83</v>
      </c>
      <c r="P8" s="1">
        <v>15</v>
      </c>
    </row>
    <row r="9" spans="2:16" x14ac:dyDescent="0.25">
      <c r="B9" s="1">
        <v>21206660</v>
      </c>
      <c r="C9" s="1" t="s">
        <v>113</v>
      </c>
      <c r="D9" s="1" t="s">
        <v>3</v>
      </c>
      <c r="E9" s="1" t="s">
        <v>89</v>
      </c>
      <c r="F9" s="1" t="s">
        <v>80</v>
      </c>
      <c r="G9" s="14">
        <v>37209.791666666664</v>
      </c>
      <c r="H9" s="1">
        <v>2565</v>
      </c>
      <c r="I9" s="1">
        <v>4.57622222</v>
      </c>
      <c r="J9" s="1">
        <v>-74.130916669999991</v>
      </c>
      <c r="K9" s="1" t="s">
        <v>81</v>
      </c>
      <c r="L9" s="1" t="s">
        <v>82</v>
      </c>
      <c r="M9" s="1">
        <v>0</v>
      </c>
      <c r="N9" s="14">
        <v>43588.418495370373</v>
      </c>
      <c r="O9" s="1" t="s">
        <v>83</v>
      </c>
      <c r="P9" s="1">
        <v>16</v>
      </c>
    </row>
    <row r="10" spans="2:16" x14ac:dyDescent="0.25">
      <c r="B10" s="1">
        <v>21205720</v>
      </c>
      <c r="C10" s="1" t="s">
        <v>114</v>
      </c>
      <c r="D10" s="1" t="s">
        <v>3</v>
      </c>
      <c r="E10" s="1" t="s">
        <v>89</v>
      </c>
      <c r="F10" s="1" t="s">
        <v>85</v>
      </c>
      <c r="G10" s="14">
        <v>22021</v>
      </c>
      <c r="H10" s="1">
        <v>2900</v>
      </c>
      <c r="I10" s="1">
        <v>4.5057499999999999</v>
      </c>
      <c r="J10" s="1">
        <v>-74.189277779999998</v>
      </c>
      <c r="K10" s="1" t="s">
        <v>103</v>
      </c>
      <c r="L10" s="1" t="s">
        <v>115</v>
      </c>
      <c r="M10" s="1" t="s">
        <v>116</v>
      </c>
      <c r="N10" s="14"/>
      <c r="O10" s="1" t="s">
        <v>83</v>
      </c>
      <c r="P10" s="1">
        <v>17</v>
      </c>
    </row>
    <row r="11" spans="2:16" x14ac:dyDescent="0.25">
      <c r="B11" s="1">
        <v>21206970</v>
      </c>
      <c r="C11" s="1" t="s">
        <v>119</v>
      </c>
      <c r="D11" s="1" t="s">
        <v>3</v>
      </c>
      <c r="E11" s="1" t="s">
        <v>89</v>
      </c>
      <c r="F11" s="1" t="s">
        <v>80</v>
      </c>
      <c r="G11" s="14">
        <v>39561.791666666664</v>
      </c>
      <c r="H11" s="1">
        <v>2700</v>
      </c>
      <c r="I11" s="1">
        <v>4.5949999999999998</v>
      </c>
      <c r="J11" s="1">
        <v>-74.070361110000007</v>
      </c>
      <c r="K11" s="1" t="s">
        <v>81</v>
      </c>
      <c r="L11" s="1" t="s">
        <v>82</v>
      </c>
      <c r="M11" s="1">
        <v>0</v>
      </c>
      <c r="N11" s="14">
        <v>43588.416724537034</v>
      </c>
      <c r="O11" s="1" t="s">
        <v>83</v>
      </c>
      <c r="P11" s="1">
        <v>19</v>
      </c>
    </row>
    <row r="12" spans="2:16" x14ac:dyDescent="0.25">
      <c r="B12" s="1">
        <v>21205580</v>
      </c>
      <c r="C12" s="1" t="s">
        <v>120</v>
      </c>
      <c r="D12" s="1" t="s">
        <v>3</v>
      </c>
      <c r="E12" s="1" t="s">
        <v>89</v>
      </c>
      <c r="F12" s="1" t="s">
        <v>80</v>
      </c>
      <c r="G12" s="14">
        <v>23969</v>
      </c>
      <c r="H12" s="1">
        <v>2725</v>
      </c>
      <c r="I12" s="1">
        <v>4.5983611099999999</v>
      </c>
      <c r="J12" s="1">
        <v>-74.061555560000002</v>
      </c>
      <c r="K12" s="1" t="s">
        <v>81</v>
      </c>
      <c r="L12" s="1" t="s">
        <v>82</v>
      </c>
      <c r="M12" s="1">
        <v>0</v>
      </c>
      <c r="N12" s="14"/>
      <c r="O12" s="1" t="s">
        <v>83</v>
      </c>
      <c r="P12" s="1">
        <v>20</v>
      </c>
    </row>
    <row r="13" spans="2:16" x14ac:dyDescent="0.25">
      <c r="B13" s="1">
        <v>21206650</v>
      </c>
      <c r="C13" s="1" t="s">
        <v>121</v>
      </c>
      <c r="D13" s="1" t="s">
        <v>3</v>
      </c>
      <c r="E13" s="1" t="s">
        <v>89</v>
      </c>
      <c r="F13" s="1" t="s">
        <v>85</v>
      </c>
      <c r="G13" s="14">
        <v>37210</v>
      </c>
      <c r="H13" s="1">
        <v>3100</v>
      </c>
      <c r="I13" s="1">
        <v>4.51675278</v>
      </c>
      <c r="J13" s="1">
        <v>-74.088222220000006</v>
      </c>
      <c r="K13" s="1" t="s">
        <v>81</v>
      </c>
      <c r="L13" s="1" t="s">
        <v>82</v>
      </c>
      <c r="M13" s="1">
        <v>0</v>
      </c>
      <c r="N13" s="14"/>
      <c r="O13" s="1" t="s">
        <v>83</v>
      </c>
      <c r="P13" s="1">
        <v>21</v>
      </c>
    </row>
    <row r="14" spans="2:16" x14ac:dyDescent="0.25">
      <c r="B14" s="1">
        <v>21206940</v>
      </c>
      <c r="C14" s="1" t="s">
        <v>78</v>
      </c>
      <c r="D14" s="1" t="s">
        <v>6</v>
      </c>
      <c r="E14" s="1" t="s">
        <v>79</v>
      </c>
      <c r="F14" s="1" t="s">
        <v>80</v>
      </c>
      <c r="G14" s="14">
        <v>38491</v>
      </c>
      <c r="H14" s="1">
        <v>2687</v>
      </c>
      <c r="I14" s="1">
        <v>4.5768611100000003</v>
      </c>
      <c r="J14" s="1">
        <v>-74.176777779999995</v>
      </c>
      <c r="K14" s="1" t="s">
        <v>81</v>
      </c>
      <c r="L14" s="1" t="s">
        <v>82</v>
      </c>
      <c r="M14" s="1">
        <v>0</v>
      </c>
      <c r="N14" s="14">
        <v>43336.436018518521</v>
      </c>
      <c r="O14" s="1" t="s">
        <v>83</v>
      </c>
      <c r="P14" s="1">
        <v>1</v>
      </c>
    </row>
    <row r="15" spans="2:16" x14ac:dyDescent="0.25">
      <c r="B15" s="1">
        <v>21205012</v>
      </c>
      <c r="C15" s="1" t="s">
        <v>84</v>
      </c>
      <c r="D15" s="1" t="s">
        <v>6</v>
      </c>
      <c r="E15" s="1" t="s">
        <v>79</v>
      </c>
      <c r="F15" s="1" t="s">
        <v>85</v>
      </c>
      <c r="G15" s="14">
        <v>38218</v>
      </c>
      <c r="H15" s="1">
        <v>2556</v>
      </c>
      <c r="I15" s="1">
        <v>4.6380833299999997</v>
      </c>
      <c r="J15" s="1">
        <v>-74.089083329999994</v>
      </c>
      <c r="K15" s="1" t="s">
        <v>81</v>
      </c>
      <c r="L15" s="1" t="s">
        <v>82</v>
      </c>
      <c r="M15" s="1">
        <v>0</v>
      </c>
      <c r="N15" s="14"/>
      <c r="O15" s="1" t="s">
        <v>83</v>
      </c>
      <c r="P15" s="1">
        <v>2</v>
      </c>
    </row>
    <row r="16" spans="2:16" x14ac:dyDescent="0.25">
      <c r="B16" s="1">
        <v>21206570</v>
      </c>
      <c r="C16" s="1" t="s">
        <v>88</v>
      </c>
      <c r="D16" s="1" t="s">
        <v>6</v>
      </c>
      <c r="E16" s="1" t="s">
        <v>89</v>
      </c>
      <c r="F16" s="1" t="s">
        <v>80</v>
      </c>
      <c r="G16" s="14">
        <v>36905.791666666664</v>
      </c>
      <c r="H16" s="1">
        <v>2546</v>
      </c>
      <c r="I16" s="1">
        <v>4.7055833299999996</v>
      </c>
      <c r="J16" s="1">
        <v>-74.150666669999993</v>
      </c>
      <c r="K16" s="1" t="s">
        <v>81</v>
      </c>
      <c r="L16" s="1" t="s">
        <v>82</v>
      </c>
      <c r="M16" s="1">
        <v>0</v>
      </c>
      <c r="N16" s="14">
        <v>43588.418923611112</v>
      </c>
      <c r="O16" s="1" t="s">
        <v>83</v>
      </c>
      <c r="P16" s="1">
        <v>4</v>
      </c>
    </row>
    <row r="17" spans="2:16" x14ac:dyDescent="0.25">
      <c r="B17" s="1">
        <v>21206960</v>
      </c>
      <c r="C17" s="1" t="s">
        <v>124</v>
      </c>
      <c r="D17" s="1" t="s">
        <v>6</v>
      </c>
      <c r="E17" s="1" t="s">
        <v>79</v>
      </c>
      <c r="F17" s="1" t="s">
        <v>85</v>
      </c>
      <c r="G17" s="14">
        <v>38453</v>
      </c>
      <c r="H17" s="1">
        <v>2646</v>
      </c>
      <c r="I17" s="1">
        <v>4.5999999999999996</v>
      </c>
      <c r="J17" s="1">
        <v>-74.066666669999989</v>
      </c>
      <c r="K17" s="1" t="s">
        <v>81</v>
      </c>
      <c r="L17" s="1" t="s">
        <v>82</v>
      </c>
      <c r="M17" s="1">
        <v>0</v>
      </c>
      <c r="N17" s="14"/>
      <c r="O17" s="1" t="s">
        <v>83</v>
      </c>
      <c r="P17" s="1">
        <v>23</v>
      </c>
    </row>
    <row r="18" spans="2:16" x14ac:dyDescent="0.25">
      <c r="B18" s="1">
        <v>21205710</v>
      </c>
      <c r="C18" s="1" t="s">
        <v>125</v>
      </c>
      <c r="D18" s="1" t="s">
        <v>6</v>
      </c>
      <c r="E18" s="1" t="s">
        <v>79</v>
      </c>
      <c r="F18" s="1" t="s">
        <v>85</v>
      </c>
      <c r="G18" s="14">
        <v>27287</v>
      </c>
      <c r="H18" s="1">
        <v>2552</v>
      </c>
      <c r="I18" s="1">
        <v>4.6693333299999997</v>
      </c>
      <c r="J18" s="1">
        <v>-74.102666669999991</v>
      </c>
      <c r="K18" s="1" t="s">
        <v>81</v>
      </c>
      <c r="L18" s="1" t="s">
        <v>82</v>
      </c>
      <c r="M18" s="1">
        <v>0</v>
      </c>
      <c r="N18" s="14"/>
      <c r="O18" s="1" t="s">
        <v>83</v>
      </c>
      <c r="P18" s="1">
        <v>24</v>
      </c>
    </row>
    <row r="19" spans="2:16" x14ac:dyDescent="0.25">
      <c r="B19" s="1">
        <v>21206060</v>
      </c>
      <c r="C19" s="1" t="s">
        <v>101</v>
      </c>
      <c r="D19" s="1" t="s">
        <v>102</v>
      </c>
      <c r="E19" s="1" t="s">
        <v>89</v>
      </c>
      <c r="F19" s="1" t="s">
        <v>85</v>
      </c>
      <c r="G19" s="14">
        <v>28018</v>
      </c>
      <c r="H19" s="1">
        <v>2575</v>
      </c>
      <c r="I19" s="1">
        <v>4.7171111100000003</v>
      </c>
      <c r="J19" s="1">
        <v>-74.25333332999999</v>
      </c>
      <c r="K19" s="1" t="s">
        <v>103</v>
      </c>
      <c r="L19" s="1" t="s">
        <v>104</v>
      </c>
      <c r="M19" s="1" t="s">
        <v>105</v>
      </c>
      <c r="N19" s="14"/>
      <c r="O19" s="1" t="s">
        <v>83</v>
      </c>
      <c r="P19" s="1">
        <v>10</v>
      </c>
    </row>
    <row r="20" spans="2:16" x14ac:dyDescent="0.25">
      <c r="B20" s="1">
        <v>21205830</v>
      </c>
      <c r="C20" s="1" t="s">
        <v>106</v>
      </c>
      <c r="D20" s="1" t="s">
        <v>102</v>
      </c>
      <c r="E20" s="1" t="s">
        <v>89</v>
      </c>
      <c r="F20" s="1" t="s">
        <v>80</v>
      </c>
      <c r="G20" s="14">
        <v>26618</v>
      </c>
      <c r="H20" s="1">
        <v>2560</v>
      </c>
      <c r="I20" s="1">
        <v>4.5999999999999996</v>
      </c>
      <c r="J20" s="1">
        <v>-74.133333329999999</v>
      </c>
      <c r="K20" s="1" t="s">
        <v>81</v>
      </c>
      <c r="L20" s="1" t="s">
        <v>82</v>
      </c>
      <c r="M20" s="1" t="s">
        <v>107</v>
      </c>
      <c r="N20" s="14">
        <v>29143</v>
      </c>
      <c r="O20" s="1" t="s">
        <v>83</v>
      </c>
      <c r="P20" s="1">
        <v>11</v>
      </c>
    </row>
    <row r="21" spans="2:16" x14ac:dyDescent="0.25">
      <c r="B21" s="1">
        <v>21205810</v>
      </c>
      <c r="C21" s="1" t="s">
        <v>109</v>
      </c>
      <c r="D21" s="1" t="s">
        <v>102</v>
      </c>
      <c r="E21" s="1" t="s">
        <v>89</v>
      </c>
      <c r="F21" s="1" t="s">
        <v>80</v>
      </c>
      <c r="G21" s="14">
        <v>26618</v>
      </c>
      <c r="H21" s="1">
        <v>2570</v>
      </c>
      <c r="I21" s="1">
        <v>4.5999999999999996</v>
      </c>
      <c r="J21" s="1">
        <v>-74.083333329999988</v>
      </c>
      <c r="K21" s="1" t="s">
        <v>81</v>
      </c>
      <c r="L21" s="1" t="s">
        <v>82</v>
      </c>
      <c r="M21" s="1" t="s">
        <v>107</v>
      </c>
      <c r="N21" s="14">
        <v>29143</v>
      </c>
      <c r="O21" s="1" t="s">
        <v>83</v>
      </c>
      <c r="P21" s="1">
        <v>13</v>
      </c>
    </row>
    <row r="22" spans="2:16" x14ac:dyDescent="0.25">
      <c r="B22" s="1">
        <v>21205900</v>
      </c>
      <c r="C22" s="1" t="s">
        <v>122</v>
      </c>
      <c r="D22" s="1" t="s">
        <v>102</v>
      </c>
      <c r="E22" s="1" t="s">
        <v>89</v>
      </c>
      <c r="F22" s="1" t="s">
        <v>80</v>
      </c>
      <c r="G22" s="14">
        <v>28018</v>
      </c>
      <c r="H22" s="1">
        <v>2575</v>
      </c>
      <c r="I22" s="1">
        <v>4.5833333300000003</v>
      </c>
      <c r="J22" s="1">
        <v>-74.233333329999994</v>
      </c>
      <c r="K22" s="1" t="s">
        <v>103</v>
      </c>
      <c r="L22" s="1" t="s">
        <v>115</v>
      </c>
      <c r="M22" s="1" t="s">
        <v>123</v>
      </c>
      <c r="N22" s="14">
        <v>28474</v>
      </c>
      <c r="O22" s="1" t="s">
        <v>83</v>
      </c>
      <c r="P22" s="1">
        <v>22</v>
      </c>
    </row>
    <row r="23" spans="2:16" x14ac:dyDescent="0.25">
      <c r="B23" s="1">
        <v>21201600</v>
      </c>
      <c r="C23" s="1" t="s">
        <v>108</v>
      </c>
      <c r="D23" s="1" t="s">
        <v>5</v>
      </c>
      <c r="E23" s="1" t="s">
        <v>89</v>
      </c>
      <c r="F23" s="1" t="s">
        <v>80</v>
      </c>
      <c r="G23" s="14">
        <v>31669.791666666668</v>
      </c>
      <c r="H23" s="1">
        <v>2685</v>
      </c>
      <c r="I23" s="1">
        <v>4.60711111</v>
      </c>
      <c r="J23" s="1">
        <v>-74.072888890000002</v>
      </c>
      <c r="K23" s="1" t="s">
        <v>81</v>
      </c>
      <c r="L23" s="1" t="s">
        <v>82</v>
      </c>
      <c r="M23" s="1">
        <v>0</v>
      </c>
      <c r="N23" s="14">
        <v>43588.415810185186</v>
      </c>
      <c r="O23" s="1" t="s">
        <v>83</v>
      </c>
      <c r="P23" s="1">
        <v>12</v>
      </c>
    </row>
    <row r="24" spans="2:16" x14ac:dyDescent="0.25">
      <c r="B24" s="1">
        <v>21202280</v>
      </c>
      <c r="C24" s="1" t="s">
        <v>92</v>
      </c>
      <c r="D24" s="1" t="s">
        <v>2</v>
      </c>
      <c r="E24" s="1" t="s">
        <v>89</v>
      </c>
      <c r="F24" s="1" t="s">
        <v>85</v>
      </c>
      <c r="G24" s="14">
        <v>42716</v>
      </c>
      <c r="H24" s="1">
        <v>2589</v>
      </c>
      <c r="I24" s="1">
        <v>4.6840000000000002</v>
      </c>
      <c r="J24" s="1">
        <v>-74.129000000000005</v>
      </c>
      <c r="K24" s="1" t="s">
        <v>81</v>
      </c>
      <c r="L24" s="1" t="s">
        <v>82</v>
      </c>
      <c r="M24" s="1" t="s">
        <v>93</v>
      </c>
      <c r="N24" s="14"/>
      <c r="O24" s="1" t="s">
        <v>83</v>
      </c>
      <c r="P24" s="1">
        <v>6</v>
      </c>
    </row>
    <row r="25" spans="2:16" x14ac:dyDescent="0.25">
      <c r="B25" s="1">
        <v>21201230</v>
      </c>
      <c r="C25" s="1" t="s">
        <v>94</v>
      </c>
      <c r="D25" s="1" t="s">
        <v>2</v>
      </c>
      <c r="E25" s="1" t="s">
        <v>89</v>
      </c>
      <c r="F25" s="1" t="s">
        <v>85</v>
      </c>
      <c r="G25" s="14">
        <v>27134</v>
      </c>
      <c r="H25" s="1">
        <v>2520</v>
      </c>
      <c r="I25" s="1">
        <v>4.7011250000000002</v>
      </c>
      <c r="J25" s="1">
        <v>-74.070305560000008</v>
      </c>
      <c r="K25" s="1" t="s">
        <v>81</v>
      </c>
      <c r="L25" s="1" t="s">
        <v>82</v>
      </c>
      <c r="M25" s="1" t="s">
        <v>95</v>
      </c>
      <c r="N25" s="14"/>
      <c r="O25" s="1" t="s">
        <v>83</v>
      </c>
      <c r="P25" s="1">
        <v>7</v>
      </c>
    </row>
    <row r="26" spans="2:16" x14ac:dyDescent="0.25">
      <c r="B26" s="1">
        <v>21201320</v>
      </c>
      <c r="C26" s="1" t="s">
        <v>117</v>
      </c>
      <c r="D26" s="1" t="s">
        <v>2</v>
      </c>
      <c r="E26" s="1" t="s">
        <v>89</v>
      </c>
      <c r="F26" s="1" t="s">
        <v>85</v>
      </c>
      <c r="G26" s="14">
        <v>31121</v>
      </c>
      <c r="H26" s="1">
        <v>2640</v>
      </c>
      <c r="I26" s="1">
        <v>4.5093611099999995</v>
      </c>
      <c r="J26" s="1">
        <v>-74.268805560000004</v>
      </c>
      <c r="K26" s="1" t="s">
        <v>103</v>
      </c>
      <c r="L26" s="1" t="s">
        <v>118</v>
      </c>
      <c r="M26" s="1" t="s">
        <v>116</v>
      </c>
      <c r="N26" s="14"/>
      <c r="O26" s="1" t="s">
        <v>83</v>
      </c>
      <c r="P26" s="1">
        <v>18</v>
      </c>
    </row>
    <row r="27" spans="2:16" x14ac:dyDescent="0.25">
      <c r="B27" s="1">
        <v>2120500127</v>
      </c>
      <c r="C27" s="1" t="s">
        <v>86</v>
      </c>
      <c r="D27" s="1" t="s">
        <v>87</v>
      </c>
      <c r="E27" s="1" t="s">
        <v>79</v>
      </c>
      <c r="F27" s="1" t="s">
        <v>85</v>
      </c>
      <c r="G27" s="14">
        <v>42464.791666666664</v>
      </c>
      <c r="H27" s="1">
        <v>2564</v>
      </c>
      <c r="I27" s="1">
        <v>4.6216666699999998</v>
      </c>
      <c r="J27" s="1">
        <v>-74.103333329999998</v>
      </c>
      <c r="K27" s="1" t="s">
        <v>81</v>
      </c>
      <c r="L27" s="1" t="s">
        <v>82</v>
      </c>
      <c r="M27" s="1">
        <v>0</v>
      </c>
      <c r="N27" s="14"/>
      <c r="O27" s="1" t="s">
        <v>83</v>
      </c>
      <c r="P27" s="1">
        <v>3</v>
      </c>
    </row>
    <row r="28" spans="2:16" x14ac:dyDescent="0.25">
      <c r="B28" s="1">
        <v>21206130</v>
      </c>
      <c r="C28" s="1" t="s">
        <v>96</v>
      </c>
      <c r="D28" s="1" t="s">
        <v>87</v>
      </c>
      <c r="E28" s="1" t="s">
        <v>97</v>
      </c>
      <c r="F28" s="1" t="s">
        <v>85</v>
      </c>
      <c r="G28" s="14">
        <v>21930</v>
      </c>
      <c r="H28" s="1">
        <v>2546</v>
      </c>
      <c r="I28" s="1">
        <v>4.7055833299999996</v>
      </c>
      <c r="J28" s="1">
        <v>-74.150666669999993</v>
      </c>
      <c r="K28" s="1" t="s">
        <v>81</v>
      </c>
      <c r="L28" s="1" t="s">
        <v>82</v>
      </c>
      <c r="M28" s="1" t="s">
        <v>98</v>
      </c>
      <c r="N28" s="14"/>
      <c r="O28" s="1" t="s">
        <v>83</v>
      </c>
      <c r="P28" s="1">
        <v>8</v>
      </c>
    </row>
    <row r="29" spans="2:16" x14ac:dyDescent="0.25">
      <c r="B29" s="1">
        <v>21205791</v>
      </c>
      <c r="C29" s="1" t="s">
        <v>99</v>
      </c>
      <c r="D29" s="1" t="s">
        <v>100</v>
      </c>
      <c r="E29" s="1" t="s">
        <v>79</v>
      </c>
      <c r="F29" s="1" t="s">
        <v>85</v>
      </c>
      <c r="G29" s="14">
        <v>37560</v>
      </c>
      <c r="H29" s="1">
        <v>2547</v>
      </c>
      <c r="I29" s="1">
        <v>4.7055833299999996</v>
      </c>
      <c r="J29" s="1">
        <v>-74.150666669999993</v>
      </c>
      <c r="K29" s="1" t="s">
        <v>81</v>
      </c>
      <c r="L29" s="1" t="s">
        <v>82</v>
      </c>
      <c r="M29" s="1">
        <v>0</v>
      </c>
      <c r="N29" s="14"/>
      <c r="O29" s="1" t="s">
        <v>83</v>
      </c>
      <c r="P29" s="1">
        <v>9</v>
      </c>
    </row>
  </sheetData>
  <sortState xmlns:xlrd2="http://schemas.microsoft.com/office/spreadsheetml/2017/richdata2" ref="B3:P29">
    <sortCondition ref="D3:D2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7">
    <tabColor rgb="FFFFC000"/>
  </sheetPr>
  <dimension ref="A1:AF111"/>
  <sheetViews>
    <sheetView topLeftCell="A87" zoomScale="85" zoomScaleNormal="85" workbookViewId="0">
      <selection activeCell="D111" sqref="D111:P111"/>
    </sheetView>
  </sheetViews>
  <sheetFormatPr baseColWidth="10" defaultRowHeight="15" x14ac:dyDescent="0.25"/>
  <cols>
    <col min="3" max="3" width="11.85546875" customWidth="1"/>
    <col min="4" max="16" width="7.28515625" customWidth="1"/>
    <col min="19" max="32" width="8.5703125" customWidth="1"/>
  </cols>
  <sheetData>
    <row r="1" spans="1:16" x14ac:dyDescent="0.25">
      <c r="C1" s="4" t="s">
        <v>154</v>
      </c>
    </row>
    <row r="2" spans="1:16" x14ac:dyDescent="0.25">
      <c r="C2" s="4" t="s">
        <v>25</v>
      </c>
    </row>
    <row r="3" spans="1:16" ht="18.75" x14ac:dyDescent="0.3">
      <c r="C3" s="54"/>
      <c r="D3" s="16"/>
    </row>
    <row r="5" spans="1:16" x14ac:dyDescent="0.25">
      <c r="C5" s="48" t="s">
        <v>178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50"/>
    </row>
    <row r="6" spans="1:16" x14ac:dyDescent="0.25">
      <c r="C6" s="55" t="s">
        <v>21</v>
      </c>
      <c r="D6" s="56" t="s">
        <v>27</v>
      </c>
      <c r="E6" s="56" t="s">
        <v>10</v>
      </c>
      <c r="F6" s="56" t="s">
        <v>11</v>
      </c>
      <c r="G6" s="56" t="s">
        <v>28</v>
      </c>
      <c r="H6" s="56" t="s">
        <v>13</v>
      </c>
      <c r="I6" s="56" t="s">
        <v>14</v>
      </c>
      <c r="J6" s="56" t="s">
        <v>15</v>
      </c>
      <c r="K6" s="56" t="s">
        <v>29</v>
      </c>
      <c r="L6" s="56" t="s">
        <v>17</v>
      </c>
      <c r="M6" s="56" t="s">
        <v>18</v>
      </c>
      <c r="N6" s="56" t="s">
        <v>19</v>
      </c>
      <c r="O6" s="56" t="s">
        <v>30</v>
      </c>
      <c r="P6" s="55" t="s">
        <v>177</v>
      </c>
    </row>
    <row r="7" spans="1:16" x14ac:dyDescent="0.25">
      <c r="A7" s="10"/>
      <c r="B7" s="10"/>
      <c r="C7" s="20">
        <v>1999</v>
      </c>
      <c r="D7" s="7">
        <v>14.70707245927332</v>
      </c>
      <c r="E7" s="7">
        <v>15.321300470103511</v>
      </c>
      <c r="F7" s="7">
        <v>14.598283437134302</v>
      </c>
      <c r="G7" s="7">
        <v>14.940033141548714</v>
      </c>
      <c r="H7" s="7">
        <v>15.2121608668501</v>
      </c>
      <c r="I7" s="7">
        <v>14.766810515824494</v>
      </c>
      <c r="J7" s="7">
        <v>14.644872492431318</v>
      </c>
      <c r="K7" s="7">
        <v>14.451209884218258</v>
      </c>
      <c r="L7" s="7">
        <v>14.167018710939155</v>
      </c>
      <c r="M7" s="7">
        <v>13.915281206941843</v>
      </c>
      <c r="N7" s="7">
        <v>15.011163511728812</v>
      </c>
      <c r="O7" s="7">
        <v>14.641516227972252</v>
      </c>
      <c r="P7" s="7">
        <v>14.692683516119423</v>
      </c>
    </row>
    <row r="8" spans="1:16" x14ac:dyDescent="0.25">
      <c r="A8" s="10"/>
      <c r="B8" s="10"/>
      <c r="C8" s="20">
        <v>2000</v>
      </c>
      <c r="D8" s="7">
        <v>14.476637755744536</v>
      </c>
      <c r="E8" s="7">
        <v>14.426436781609196</v>
      </c>
      <c r="F8" s="7">
        <v>14.681720430107529</v>
      </c>
      <c r="G8" s="7">
        <v>14.449926043203751</v>
      </c>
      <c r="H8" s="7">
        <v>15.229569892473117</v>
      </c>
      <c r="I8" s="7">
        <v>14.750555555555556</v>
      </c>
      <c r="J8" s="7">
        <v>13.983333333333334</v>
      </c>
      <c r="K8" s="7">
        <v>14.664516129032259</v>
      </c>
      <c r="L8" s="7">
        <v>14.100555555555552</v>
      </c>
      <c r="M8" s="7">
        <v>14.989247311827956</v>
      </c>
      <c r="N8" s="7">
        <v>14.496056633772026</v>
      </c>
      <c r="O8" s="7">
        <v>14.069354838709678</v>
      </c>
      <c r="P8" s="7">
        <v>14.527883198735937</v>
      </c>
    </row>
    <row r="9" spans="1:16" x14ac:dyDescent="0.25">
      <c r="A9" s="10"/>
      <c r="B9" s="10"/>
      <c r="C9" s="20">
        <v>2001</v>
      </c>
      <c r="D9" s="7">
        <v>13.325601494192151</v>
      </c>
      <c r="E9" s="7">
        <v>14.939285714285713</v>
      </c>
      <c r="F9" s="7">
        <v>15.161290322580646</v>
      </c>
      <c r="G9" s="7">
        <v>15.656666666666668</v>
      </c>
      <c r="H9" s="7">
        <v>15.439784946236561</v>
      </c>
      <c r="I9" s="7">
        <v>14.985391089996735</v>
      </c>
      <c r="J9" s="7">
        <v>15.169892473118281</v>
      </c>
      <c r="K9" s="7">
        <v>15.199617017468732</v>
      </c>
      <c r="L9" s="7">
        <v>15.04222222222222</v>
      </c>
      <c r="M9" s="7">
        <v>15.677419354838706</v>
      </c>
      <c r="N9" s="7">
        <v>15.533333333333333</v>
      </c>
      <c r="O9" s="7">
        <v>15.819354838709678</v>
      </c>
      <c r="P9" s="7">
        <v>15.162767597885082</v>
      </c>
    </row>
    <row r="10" spans="1:16" x14ac:dyDescent="0.25">
      <c r="A10" s="10"/>
      <c r="B10" s="10"/>
      <c r="C10" s="20">
        <v>2002</v>
      </c>
      <c r="D10" s="7">
        <v>15.440860215053762</v>
      </c>
      <c r="E10" s="7">
        <v>15.830362641668481</v>
      </c>
      <c r="F10" s="7">
        <v>15.40860215053763</v>
      </c>
      <c r="G10" s="7">
        <v>15.240027866188786</v>
      </c>
      <c r="H10" s="7">
        <v>15.681720430107529</v>
      </c>
      <c r="I10" s="7">
        <v>15.327777777777779</v>
      </c>
      <c r="J10" s="7">
        <v>15.50537634408602</v>
      </c>
      <c r="K10" s="7">
        <v>15.439201113247956</v>
      </c>
      <c r="L10" s="7">
        <v>15.240000000000002</v>
      </c>
      <c r="M10" s="7">
        <v>15.6752688172043</v>
      </c>
      <c r="N10" s="7">
        <v>14.917678731577354</v>
      </c>
      <c r="O10" s="7">
        <v>15.752688172043007</v>
      </c>
      <c r="P10" s="7">
        <v>15.454876492448548</v>
      </c>
    </row>
    <row r="11" spans="1:16" x14ac:dyDescent="0.25">
      <c r="A11" s="10"/>
      <c r="B11" s="10"/>
      <c r="C11" s="20">
        <v>2003</v>
      </c>
      <c r="D11" s="7">
        <v>15.832258064516127</v>
      </c>
      <c r="E11" s="7">
        <v>15.977380952380955</v>
      </c>
      <c r="F11" s="7">
        <v>15.518279569892472</v>
      </c>
      <c r="G11" s="7">
        <v>15.823184101431428</v>
      </c>
      <c r="H11" s="7">
        <v>16.199999999999996</v>
      </c>
      <c r="I11" s="7">
        <v>15.070360955974852</v>
      </c>
      <c r="J11" s="7">
        <v>15.53010752688172</v>
      </c>
      <c r="K11" s="7">
        <v>15.279449339727238</v>
      </c>
      <c r="L11" s="7">
        <v>15.390000000000004</v>
      </c>
      <c r="M11" s="7">
        <v>15.252688172043014</v>
      </c>
      <c r="N11" s="7">
        <v>15.136436092666733</v>
      </c>
      <c r="O11" s="7">
        <v>15.807801329593085</v>
      </c>
      <c r="P11" s="7">
        <v>15.567134808907186</v>
      </c>
    </row>
    <row r="12" spans="1:16" x14ac:dyDescent="0.25">
      <c r="A12" s="10"/>
      <c r="B12" s="10"/>
      <c r="C12" s="20">
        <v>2004</v>
      </c>
      <c r="D12" s="7">
        <v>15.219639138101948</v>
      </c>
      <c r="E12" s="7">
        <v>15.448313462055522</v>
      </c>
      <c r="F12" s="7">
        <v>15.798807356133306</v>
      </c>
      <c r="G12" s="7">
        <v>14.707221772540969</v>
      </c>
      <c r="H12" s="7">
        <v>15.403176555476259</v>
      </c>
      <c r="I12" s="7">
        <v>14.302265251854907</v>
      </c>
      <c r="J12" s="7">
        <v>14.886559139784945</v>
      </c>
      <c r="K12" s="7">
        <v>14.531182795698919</v>
      </c>
      <c r="L12" s="7">
        <v>14.675999886519696</v>
      </c>
      <c r="M12" s="7">
        <v>15.159677473594336</v>
      </c>
      <c r="N12" s="7">
        <v>14.995871891072584</v>
      </c>
      <c r="O12" s="7">
        <v>15.112047375222996</v>
      </c>
      <c r="P12" s="7">
        <v>15.021545462605593</v>
      </c>
    </row>
    <row r="13" spans="1:16" x14ac:dyDescent="0.25">
      <c r="A13" s="10"/>
      <c r="B13" s="10"/>
      <c r="C13" s="20">
        <v>2005</v>
      </c>
      <c r="D13" s="7">
        <v>15.740684345815941</v>
      </c>
      <c r="E13" s="7">
        <v>15.328521390540727</v>
      </c>
      <c r="F13" s="7">
        <v>15.651152571140827</v>
      </c>
      <c r="G13" s="7">
        <v>15.884444444444444</v>
      </c>
      <c r="H13" s="7">
        <v>15.196100359236548</v>
      </c>
      <c r="I13" s="7">
        <v>15.333368055555555</v>
      </c>
      <c r="J13" s="7">
        <v>15.172833530365548</v>
      </c>
      <c r="K13" s="7">
        <v>15.086354479916849</v>
      </c>
      <c r="L13" s="7">
        <v>15.306728225451975</v>
      </c>
      <c r="M13" s="7">
        <v>15.340812221889324</v>
      </c>
      <c r="N13" s="7">
        <v>15.265054375453881</v>
      </c>
      <c r="O13" s="7">
        <v>15.187709255745309</v>
      </c>
      <c r="P13" s="7">
        <v>15.374058908629417</v>
      </c>
    </row>
    <row r="14" spans="1:16" x14ac:dyDescent="0.25">
      <c r="A14" s="10"/>
      <c r="B14" s="10"/>
      <c r="C14" s="20">
        <v>2006</v>
      </c>
      <c r="D14" s="7">
        <v>14.89618727187294</v>
      </c>
      <c r="E14" s="7">
        <v>15.389314991053878</v>
      </c>
      <c r="F14" s="7">
        <v>15.123218582802242</v>
      </c>
      <c r="G14" s="7">
        <v>14.909111157924958</v>
      </c>
      <c r="H14" s="7">
        <v>15.628237226790361</v>
      </c>
      <c r="I14" s="7">
        <v>14.957768230631386</v>
      </c>
      <c r="J14" s="7">
        <v>14.962903225806448</v>
      </c>
      <c r="K14" s="7">
        <v>15.114520944723367</v>
      </c>
      <c r="L14" s="7">
        <v>15.553278764398643</v>
      </c>
      <c r="M14" s="7">
        <v>15.425411353608922</v>
      </c>
      <c r="N14" s="7">
        <v>15.926428247625012</v>
      </c>
      <c r="O14" s="7">
        <v>15.45419457318588</v>
      </c>
      <c r="P14" s="7">
        <v>15.276830904957258</v>
      </c>
    </row>
    <row r="15" spans="1:16" x14ac:dyDescent="0.25">
      <c r="A15" s="10"/>
      <c r="B15" s="10"/>
      <c r="C15" s="20">
        <v>2007</v>
      </c>
      <c r="D15" s="7">
        <v>16.057477848299381</v>
      </c>
      <c r="E15" s="7">
        <v>15.226555978393295</v>
      </c>
      <c r="F15" s="7">
        <v>15.504753034595108</v>
      </c>
      <c r="G15" s="7">
        <v>14.688599306026415</v>
      </c>
      <c r="H15" s="7">
        <v>15.823934087588833</v>
      </c>
      <c r="I15" s="7">
        <v>15.600448096921872</v>
      </c>
      <c r="J15" s="7">
        <v>14.219816869139967</v>
      </c>
      <c r="K15" s="7">
        <v>12.871310643772595</v>
      </c>
      <c r="L15" s="7">
        <v>12.912576185804143</v>
      </c>
      <c r="M15" s="7">
        <v>15.214769411457826</v>
      </c>
      <c r="N15" s="7">
        <v>14.966304805983755</v>
      </c>
      <c r="O15" s="7">
        <v>13.935863900671157</v>
      </c>
      <c r="P15" s="7">
        <v>14.75026607917362</v>
      </c>
    </row>
    <row r="16" spans="1:16" x14ac:dyDescent="0.25">
      <c r="A16" s="10"/>
      <c r="B16" s="26" t="s">
        <v>199</v>
      </c>
      <c r="C16" s="20">
        <v>2008</v>
      </c>
      <c r="D16" s="7">
        <v>14.478237813278096</v>
      </c>
      <c r="E16" s="7">
        <v>14.996804262034843</v>
      </c>
      <c r="F16" s="7">
        <v>14.436033889244507</v>
      </c>
      <c r="G16" s="7">
        <v>15.837012483390811</v>
      </c>
      <c r="H16" s="7">
        <v>14.661539478164732</v>
      </c>
      <c r="I16" s="7">
        <v>15.693404987577226</v>
      </c>
      <c r="J16" s="7">
        <v>15.422796508007092</v>
      </c>
      <c r="K16" s="7">
        <v>14.96021505376344</v>
      </c>
      <c r="L16" s="7">
        <v>15.81587061973037</v>
      </c>
      <c r="M16" s="7">
        <v>15.538709677419355</v>
      </c>
      <c r="N16" s="7">
        <v>15.924424281178064</v>
      </c>
      <c r="O16" s="7">
        <v>15.433850315738123</v>
      </c>
      <c r="P16" s="7">
        <v>15.26202611901471</v>
      </c>
    </row>
    <row r="17" spans="1:18" x14ac:dyDescent="0.25">
      <c r="A17" s="10"/>
      <c r="C17" s="20">
        <v>2009</v>
      </c>
      <c r="D17" s="7">
        <v>15.549325053022136</v>
      </c>
      <c r="E17" s="7">
        <v>15.446973720914356</v>
      </c>
      <c r="F17" s="7">
        <v>15.224731182795695</v>
      </c>
      <c r="G17" s="7">
        <v>15.281666666666663</v>
      </c>
      <c r="H17" s="7">
        <v>15.425806451612909</v>
      </c>
      <c r="I17" s="7">
        <v>15.816938282666809</v>
      </c>
      <c r="J17" s="7">
        <v>15.151399640760788</v>
      </c>
      <c r="K17" s="7">
        <v>15.146236559139783</v>
      </c>
      <c r="L17" s="7">
        <v>15.71222222222222</v>
      </c>
      <c r="M17" s="7">
        <v>15.463440860215053</v>
      </c>
      <c r="N17" s="7">
        <v>15.265054375453881</v>
      </c>
      <c r="O17" s="7">
        <v>16.026881720430108</v>
      </c>
      <c r="P17" s="7">
        <v>15.458668975625089</v>
      </c>
    </row>
    <row r="18" spans="1:18" x14ac:dyDescent="0.25">
      <c r="A18" s="10"/>
      <c r="C18" s="20">
        <v>2010</v>
      </c>
      <c r="D18" s="7">
        <v>16.182795698924728</v>
      </c>
      <c r="E18" s="7">
        <v>16.220106112790393</v>
      </c>
      <c r="F18" s="7">
        <v>16.42688172043011</v>
      </c>
      <c r="G18" s="7">
        <v>15.783333333333335</v>
      </c>
      <c r="H18" s="7">
        <v>15.975268817204299</v>
      </c>
      <c r="I18" s="7">
        <v>15.337777777777777</v>
      </c>
      <c r="J18" s="7">
        <v>14.802150537634409</v>
      </c>
      <c r="K18" s="7">
        <v>14.769892473118279</v>
      </c>
      <c r="L18" s="7">
        <v>14.667777777777777</v>
      </c>
      <c r="M18" s="7">
        <v>15.067576432930769</v>
      </c>
      <c r="N18" s="7">
        <v>14.307777777777778</v>
      </c>
      <c r="O18" s="7">
        <v>14.408602150537638</v>
      </c>
      <c r="P18" s="7">
        <v>15.325181298389927</v>
      </c>
    </row>
    <row r="19" spans="1:18" x14ac:dyDescent="0.25">
      <c r="A19" s="10"/>
      <c r="C19" s="20">
        <v>2011</v>
      </c>
      <c r="D19" s="7">
        <v>14.838709677419352</v>
      </c>
      <c r="E19" s="7">
        <v>14.599999999999998</v>
      </c>
      <c r="F19" s="7">
        <v>14.630107526881723</v>
      </c>
      <c r="G19" s="7">
        <v>14.865000000000002</v>
      </c>
      <c r="H19" s="7">
        <v>15.45806451612903</v>
      </c>
      <c r="I19" s="7">
        <v>15.742222222222223</v>
      </c>
      <c r="J19" s="7">
        <v>14.862365591397847</v>
      </c>
      <c r="K19" s="7">
        <v>15.225806451612904</v>
      </c>
      <c r="L19" s="7">
        <v>15.088888888888892</v>
      </c>
      <c r="M19" s="7">
        <v>14.659139784946239</v>
      </c>
      <c r="N19" s="7">
        <v>14.583333333333336</v>
      </c>
      <c r="O19" s="7">
        <v>15.052688172043009</v>
      </c>
      <c r="P19" s="7">
        <v>14.969086757990864</v>
      </c>
    </row>
    <row r="20" spans="1:18" x14ac:dyDescent="0.25">
      <c r="A20" s="10"/>
      <c r="C20" s="20">
        <v>2012</v>
      </c>
      <c r="D20" s="7">
        <v>15.010752688172044</v>
      </c>
      <c r="E20" s="7">
        <v>14.656321839080457</v>
      </c>
      <c r="F20" s="7">
        <v>15.463086217084459</v>
      </c>
      <c r="G20" s="7">
        <v>15.522298562309917</v>
      </c>
      <c r="H20" s="7">
        <v>15.628237226790361</v>
      </c>
      <c r="I20" s="7">
        <v>15.333368055555555</v>
      </c>
      <c r="J20" s="7">
        <v>15.172833530365548</v>
      </c>
      <c r="K20" s="7">
        <v>15.086354479916849</v>
      </c>
      <c r="L20" s="7">
        <v>15.306728225451975</v>
      </c>
      <c r="M20" s="7">
        <v>15.340812221889324</v>
      </c>
      <c r="N20" s="7">
        <v>15.265054375453881</v>
      </c>
      <c r="O20" s="7">
        <v>15.187709255745309</v>
      </c>
      <c r="P20" s="7">
        <v>15.249836513976373</v>
      </c>
    </row>
    <row r="21" spans="1:18" x14ac:dyDescent="0.25">
      <c r="A21" s="10"/>
      <c r="C21" s="20">
        <v>2013</v>
      </c>
      <c r="D21" s="7">
        <v>15.219639138101948</v>
      </c>
      <c r="E21" s="7">
        <v>15.450435768240043</v>
      </c>
      <c r="F21" s="7">
        <v>15.463086217084459</v>
      </c>
      <c r="G21" s="7">
        <v>16.208888888888886</v>
      </c>
      <c r="H21" s="7">
        <v>15.628237226790361</v>
      </c>
      <c r="I21" s="7">
        <v>15.333368055555555</v>
      </c>
      <c r="J21" s="7">
        <v>15.172833530365548</v>
      </c>
      <c r="K21" s="7">
        <v>15.322580645161286</v>
      </c>
      <c r="L21" s="7">
        <v>15.306728225451975</v>
      </c>
      <c r="M21" s="7">
        <v>15.340812221889324</v>
      </c>
      <c r="N21" s="7">
        <v>15.265054375453881</v>
      </c>
      <c r="O21" s="7">
        <v>15.187709255745309</v>
      </c>
      <c r="P21" s="7">
        <v>15.406617077152095</v>
      </c>
    </row>
    <row r="22" spans="1:18" x14ac:dyDescent="0.25">
      <c r="A22" s="10"/>
      <c r="C22" s="20">
        <v>2014</v>
      </c>
      <c r="D22" s="7">
        <v>15.46021505376344</v>
      </c>
      <c r="E22" s="7">
        <v>15.84047619047619</v>
      </c>
      <c r="F22" s="7">
        <v>15.529032258064513</v>
      </c>
      <c r="G22" s="7">
        <v>16.115555555555556</v>
      </c>
      <c r="H22" s="7">
        <v>15.745161290322581</v>
      </c>
      <c r="I22" s="7">
        <v>15.573333333333332</v>
      </c>
      <c r="J22" s="7">
        <v>15.810752688172041</v>
      </c>
      <c r="K22" s="7">
        <v>15.238709677419354</v>
      </c>
      <c r="L22" s="7">
        <v>15.583333333333332</v>
      </c>
      <c r="M22" s="7">
        <v>15.589247311827956</v>
      </c>
      <c r="N22" s="7">
        <v>15.582222222222219</v>
      </c>
      <c r="O22" s="7">
        <v>15.452688172043009</v>
      </c>
      <c r="P22" s="7">
        <v>15.624018264840167</v>
      </c>
    </row>
    <row r="23" spans="1:18" x14ac:dyDescent="0.25">
      <c r="A23" s="10"/>
      <c r="B23" s="16" t="s">
        <v>201</v>
      </c>
      <c r="C23" s="20">
        <v>2015</v>
      </c>
      <c r="D23" s="7">
        <v>15.413978494623656</v>
      </c>
      <c r="E23" s="7">
        <v>15.65</v>
      </c>
      <c r="F23" s="7">
        <v>16.00752688172043</v>
      </c>
      <c r="G23" s="7">
        <v>16.158888888888889</v>
      </c>
      <c r="H23" s="7">
        <v>16.620430107526882</v>
      </c>
      <c r="I23" s="7">
        <v>15.551111111111112</v>
      </c>
      <c r="J23" s="7">
        <v>15.627956989247314</v>
      </c>
      <c r="K23" s="7">
        <v>15.718279569892475</v>
      </c>
      <c r="L23" s="7">
        <v>15.828888888888889</v>
      </c>
      <c r="M23" s="7">
        <v>15.950566990002297</v>
      </c>
      <c r="N23" s="7">
        <v>15.624444444444446</v>
      </c>
      <c r="O23" s="7">
        <v>15.564516129032258</v>
      </c>
      <c r="P23" s="7">
        <v>15.811235369927129</v>
      </c>
    </row>
    <row r="24" spans="1:18" x14ac:dyDescent="0.25">
      <c r="A24" s="10"/>
      <c r="B24" s="10"/>
      <c r="C24" s="20">
        <v>2016</v>
      </c>
      <c r="D24" s="7">
        <v>15.846236559139784</v>
      </c>
      <c r="E24" s="7">
        <v>16.48735632183908</v>
      </c>
      <c r="F24" s="7">
        <v>16.739784946236558</v>
      </c>
      <c r="G24" s="7">
        <v>15.785555555555556</v>
      </c>
      <c r="H24" s="7">
        <v>15.840860215053761</v>
      </c>
      <c r="I24" s="7">
        <v>15.254444444444449</v>
      </c>
      <c r="J24" s="7">
        <v>15.302833571470321</v>
      </c>
      <c r="K24" s="7">
        <v>15.891397849462368</v>
      </c>
      <c r="L24" s="7">
        <v>16.59666666666666</v>
      </c>
      <c r="M24" s="7">
        <v>15.953274021037423</v>
      </c>
      <c r="N24" s="7">
        <v>15.31111111111111</v>
      </c>
      <c r="O24" s="7">
        <v>15.531182795698919</v>
      </c>
      <c r="P24" s="7">
        <v>15.876610205922775</v>
      </c>
    </row>
    <row r="25" spans="1:18" x14ac:dyDescent="0.25">
      <c r="A25" s="10"/>
      <c r="B25" s="10"/>
      <c r="C25" s="20">
        <v>2017</v>
      </c>
      <c r="D25" s="7">
        <v>14.879569892473119</v>
      </c>
      <c r="E25" s="7">
        <v>15.354761904761904</v>
      </c>
      <c r="F25" s="7">
        <v>15.217204301075268</v>
      </c>
      <c r="G25" s="7">
        <v>16.164444444444442</v>
      </c>
      <c r="H25" s="7">
        <v>15.867741935483876</v>
      </c>
      <c r="I25" s="7">
        <v>15.582222222222221</v>
      </c>
      <c r="J25" s="7">
        <v>15.281720430107528</v>
      </c>
      <c r="K25" s="7">
        <v>15.580645161290326</v>
      </c>
      <c r="L25" s="7">
        <v>15.893333333333334</v>
      </c>
      <c r="M25" s="7">
        <v>15.443010752688172</v>
      </c>
      <c r="N25" s="7">
        <v>15.197777777777777</v>
      </c>
      <c r="O25" s="7">
        <v>15.316129032258063</v>
      </c>
      <c r="P25" s="7">
        <v>15.480091324200904</v>
      </c>
    </row>
    <row r="26" spans="1:18" x14ac:dyDescent="0.25">
      <c r="A26" s="10"/>
      <c r="B26" s="10"/>
      <c r="C26" s="20">
        <v>2018</v>
      </c>
      <c r="D26" s="7">
        <v>14.907526881720431</v>
      </c>
      <c r="E26" s="7">
        <v>15.471428571428572</v>
      </c>
      <c r="F26" s="7">
        <v>15.606451612903227</v>
      </c>
      <c r="G26" s="7">
        <v>15.048888888888886</v>
      </c>
      <c r="H26" s="7">
        <v>15.443010752688172</v>
      </c>
      <c r="I26" s="7">
        <v>16.202322523713079</v>
      </c>
      <c r="J26" s="7">
        <v>15.944086021505377</v>
      </c>
      <c r="K26" s="7">
        <v>15.522580645161291</v>
      </c>
      <c r="L26" s="7">
        <v>15.615555555555554</v>
      </c>
      <c r="M26" s="7">
        <v>15.523655913978496</v>
      </c>
      <c r="N26" s="7">
        <v>15.882222222222222</v>
      </c>
      <c r="O26" s="7">
        <v>15.483870967741936</v>
      </c>
      <c r="P26" s="7">
        <v>15.553524225693323</v>
      </c>
    </row>
    <row r="27" spans="1:18" x14ac:dyDescent="0.25">
      <c r="A27" s="10"/>
      <c r="B27" s="10"/>
      <c r="C27" s="20">
        <v>2019</v>
      </c>
      <c r="D27" s="7">
        <v>15.569666006748866</v>
      </c>
      <c r="E27" s="7">
        <v>16.369047619047617</v>
      </c>
      <c r="F27" s="7">
        <v>16.240860215053765</v>
      </c>
      <c r="G27" s="7">
        <v>15.902222222222223</v>
      </c>
      <c r="H27" s="7">
        <v>15.769892473118279</v>
      </c>
      <c r="I27" s="7">
        <v>15.482222222222225</v>
      </c>
      <c r="J27" s="7">
        <v>15.581720430107525</v>
      </c>
      <c r="K27" s="7">
        <v>15.248387096774193</v>
      </c>
      <c r="L27" s="7">
        <v>15.608888888888886</v>
      </c>
      <c r="M27" s="7">
        <v>14.995698924731178</v>
      </c>
      <c r="N27" s="7">
        <v>15.491111111111111</v>
      </c>
      <c r="O27" s="7">
        <v>15.513978494623659</v>
      </c>
      <c r="P27" s="7">
        <v>15.642172546691921</v>
      </c>
    </row>
    <row r="28" spans="1:18" x14ac:dyDescent="0.25">
      <c r="A28" s="59"/>
      <c r="B28" s="59"/>
      <c r="C28" s="55" t="s">
        <v>8</v>
      </c>
      <c r="D28" s="57">
        <f>+AVERAGE(D7:D27)</f>
        <v>15.193003407155134</v>
      </c>
      <c r="E28" s="57">
        <f t="shared" ref="E28:O28" si="0">+AVERAGE(E7:E27)</f>
        <v>15.449104032985939</v>
      </c>
      <c r="F28" s="57">
        <f t="shared" si="0"/>
        <v>15.449090210642799</v>
      </c>
      <c r="G28" s="57">
        <f t="shared" si="0"/>
        <v>15.474903332862917</v>
      </c>
      <c r="H28" s="57">
        <f t="shared" si="0"/>
        <v>15.613282612173551</v>
      </c>
      <c r="I28" s="57">
        <f t="shared" si="0"/>
        <v>15.333213369928316</v>
      </c>
      <c r="J28" s="57">
        <f t="shared" si="0"/>
        <v>15.152816400194711</v>
      </c>
      <c r="K28" s="57">
        <f t="shared" si="0"/>
        <v>15.064211810024702</v>
      </c>
      <c r="L28" s="57">
        <f t="shared" si="0"/>
        <v>15.210155341765772</v>
      </c>
      <c r="M28" s="57">
        <f t="shared" si="0"/>
        <v>15.310310496998181</v>
      </c>
      <c r="N28" s="57">
        <f t="shared" si="0"/>
        <v>15.235615001464438</v>
      </c>
      <c r="O28" s="57">
        <f t="shared" si="0"/>
        <v>15.23525414159478</v>
      </c>
      <c r="P28" s="57">
        <f>+AVERAGE(P7:P27)</f>
        <v>15.308910268994634</v>
      </c>
      <c r="R28" s="10"/>
    </row>
    <row r="29" spans="1:18" x14ac:dyDescent="0.25">
      <c r="C29" s="55" t="s">
        <v>214</v>
      </c>
      <c r="D29" s="57">
        <f>+MAX(D7:D27)</f>
        <v>16.182795698924728</v>
      </c>
      <c r="E29" s="57">
        <f t="shared" ref="E29:N29" si="1">+MAX(E7:E27)</f>
        <v>16.48735632183908</v>
      </c>
      <c r="F29" s="57">
        <f t="shared" si="1"/>
        <v>16.739784946236558</v>
      </c>
      <c r="G29" s="57">
        <f t="shared" si="1"/>
        <v>16.208888888888886</v>
      </c>
      <c r="H29" s="57">
        <f t="shared" si="1"/>
        <v>16.620430107526882</v>
      </c>
      <c r="I29" s="57">
        <f t="shared" si="1"/>
        <v>16.202322523713079</v>
      </c>
      <c r="J29" s="57">
        <f t="shared" si="1"/>
        <v>15.944086021505377</v>
      </c>
      <c r="K29" s="57">
        <f t="shared" si="1"/>
        <v>15.891397849462368</v>
      </c>
      <c r="L29" s="57">
        <f t="shared" si="1"/>
        <v>16.59666666666666</v>
      </c>
      <c r="M29" s="57">
        <f t="shared" si="1"/>
        <v>15.953274021037423</v>
      </c>
      <c r="N29" s="57">
        <f t="shared" si="1"/>
        <v>15.926428247625012</v>
      </c>
      <c r="O29" s="57">
        <f>+MAX(O7:O27)</f>
        <v>16.026881720430108</v>
      </c>
      <c r="P29" s="57">
        <f>+MAX(D29:O29)</f>
        <v>16.739784946236558</v>
      </c>
      <c r="Q29" s="10"/>
    </row>
    <row r="30" spans="1:18" x14ac:dyDescent="0.25">
      <c r="C30" s="55" t="s">
        <v>215</v>
      </c>
      <c r="D30" s="57">
        <f>+MIN(D7:D27)</f>
        <v>13.325601494192151</v>
      </c>
      <c r="E30" s="57">
        <f t="shared" ref="E30:N30" si="2">+MIN(E7:E27)</f>
        <v>14.426436781609196</v>
      </c>
      <c r="F30" s="57">
        <f t="shared" si="2"/>
        <v>14.436033889244507</v>
      </c>
      <c r="G30" s="57">
        <f t="shared" si="2"/>
        <v>14.449926043203751</v>
      </c>
      <c r="H30" s="57">
        <f t="shared" si="2"/>
        <v>14.661539478164732</v>
      </c>
      <c r="I30" s="57">
        <f t="shared" si="2"/>
        <v>14.302265251854907</v>
      </c>
      <c r="J30" s="57">
        <f t="shared" si="2"/>
        <v>13.983333333333334</v>
      </c>
      <c r="K30" s="57">
        <f t="shared" si="2"/>
        <v>12.871310643772595</v>
      </c>
      <c r="L30" s="57">
        <f t="shared" si="2"/>
        <v>12.912576185804143</v>
      </c>
      <c r="M30" s="57">
        <f t="shared" si="2"/>
        <v>13.915281206941843</v>
      </c>
      <c r="N30" s="57">
        <f t="shared" si="2"/>
        <v>14.307777777777778</v>
      </c>
      <c r="O30" s="57">
        <f>+MIN(O7:O27)</f>
        <v>13.935863900671157</v>
      </c>
      <c r="P30" s="57">
        <f>+MIN(D30:O30)</f>
        <v>12.871310643772595</v>
      </c>
      <c r="Q30" s="10"/>
    </row>
    <row r="34" spans="1:32" x14ac:dyDescent="0.25">
      <c r="C34" t="s">
        <v>149</v>
      </c>
    </row>
    <row r="35" spans="1:32" x14ac:dyDescent="0.25">
      <c r="C35" t="s">
        <v>148</v>
      </c>
    </row>
    <row r="36" spans="1:32" ht="18.75" x14ac:dyDescent="0.3">
      <c r="C36" s="54"/>
      <c r="D36" s="16"/>
    </row>
    <row r="38" spans="1:32" x14ac:dyDescent="0.25">
      <c r="C38" s="48" t="s">
        <v>185</v>
      </c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50"/>
      <c r="S38" s="48" t="s">
        <v>179</v>
      </c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50"/>
    </row>
    <row r="39" spans="1:32" x14ac:dyDescent="0.25">
      <c r="C39" s="55" t="s">
        <v>21</v>
      </c>
      <c r="D39" s="56" t="s">
        <v>27</v>
      </c>
      <c r="E39" s="56" t="s">
        <v>10</v>
      </c>
      <c r="F39" s="56" t="s">
        <v>11</v>
      </c>
      <c r="G39" s="56" t="s">
        <v>28</v>
      </c>
      <c r="H39" s="56" t="s">
        <v>13</v>
      </c>
      <c r="I39" s="56" t="s">
        <v>14</v>
      </c>
      <c r="J39" s="56" t="s">
        <v>15</v>
      </c>
      <c r="K39" s="56" t="s">
        <v>29</v>
      </c>
      <c r="L39" s="56" t="s">
        <v>17</v>
      </c>
      <c r="M39" s="56" t="s">
        <v>18</v>
      </c>
      <c r="N39" s="56" t="s">
        <v>19</v>
      </c>
      <c r="O39" s="56" t="s">
        <v>30</v>
      </c>
      <c r="P39" s="55" t="s">
        <v>186</v>
      </c>
      <c r="S39" s="55" t="s">
        <v>21</v>
      </c>
      <c r="T39" s="56" t="s">
        <v>27</v>
      </c>
      <c r="U39" s="56" t="s">
        <v>10</v>
      </c>
      <c r="V39" s="56" t="s">
        <v>11</v>
      </c>
      <c r="W39" s="56" t="s">
        <v>28</v>
      </c>
      <c r="X39" s="56" t="s">
        <v>13</v>
      </c>
      <c r="Y39" s="56" t="s">
        <v>14</v>
      </c>
      <c r="Z39" s="56" t="s">
        <v>15</v>
      </c>
      <c r="AA39" s="56" t="s">
        <v>29</v>
      </c>
      <c r="AB39" s="56" t="s">
        <v>17</v>
      </c>
      <c r="AC39" s="56" t="s">
        <v>18</v>
      </c>
      <c r="AD39" s="56" t="s">
        <v>19</v>
      </c>
      <c r="AE39" s="56" t="s">
        <v>30</v>
      </c>
      <c r="AF39" s="55" t="s">
        <v>151</v>
      </c>
    </row>
    <row r="40" spans="1:32" x14ac:dyDescent="0.25">
      <c r="A40" s="10"/>
      <c r="B40" s="10"/>
      <c r="C40" s="20">
        <v>1999</v>
      </c>
      <c r="D40" s="7">
        <v>6.4858026255041565</v>
      </c>
      <c r="E40" s="7">
        <v>9.0753883993871209</v>
      </c>
      <c r="F40" s="7">
        <v>10.212453951132437</v>
      </c>
      <c r="G40" s="7">
        <v>11.409634534601457</v>
      </c>
      <c r="H40" s="7">
        <v>10.070548163921677</v>
      </c>
      <c r="I40" s="7">
        <v>10.796553502775112</v>
      </c>
      <c r="J40" s="7">
        <v>11.384437155959963</v>
      </c>
      <c r="K40" s="7">
        <v>10.855892725811438</v>
      </c>
      <c r="L40" s="7">
        <v>10.967144661543875</v>
      </c>
      <c r="M40" s="7">
        <v>11.858067463441962</v>
      </c>
      <c r="N40" s="7">
        <v>11.931704462581619</v>
      </c>
      <c r="O40" s="7">
        <v>9.4319516345694243</v>
      </c>
      <c r="P40" s="7">
        <v>10.374070562625962</v>
      </c>
      <c r="S40" s="20">
        <v>1999</v>
      </c>
      <c r="T40" s="7">
        <v>4</v>
      </c>
      <c r="U40" s="7">
        <v>4</v>
      </c>
      <c r="V40" s="7">
        <v>4</v>
      </c>
      <c r="W40" s="7">
        <v>6</v>
      </c>
      <c r="X40" s="7">
        <v>5</v>
      </c>
      <c r="Y40" s="7">
        <v>5.5</v>
      </c>
      <c r="Z40" s="7">
        <v>8</v>
      </c>
      <c r="AA40" s="7">
        <v>7</v>
      </c>
      <c r="AB40" s="7">
        <v>8.5</v>
      </c>
      <c r="AC40" s="7">
        <v>10</v>
      </c>
      <c r="AD40" s="7">
        <v>6</v>
      </c>
      <c r="AE40" s="7">
        <v>6</v>
      </c>
      <c r="AF40" s="7">
        <v>4</v>
      </c>
    </row>
    <row r="41" spans="1:32" x14ac:dyDescent="0.25">
      <c r="A41" s="10"/>
      <c r="B41" s="10"/>
      <c r="C41" s="20">
        <v>2000</v>
      </c>
      <c r="D41" s="7">
        <v>8.9556168275901076</v>
      </c>
      <c r="E41" s="7">
        <v>9.323463674244941</v>
      </c>
      <c r="F41" s="7">
        <v>9.6671624097791966</v>
      </c>
      <c r="G41" s="7">
        <v>9.4647389269527231</v>
      </c>
      <c r="H41" s="7">
        <v>11.18897010471802</v>
      </c>
      <c r="I41" s="7">
        <v>10.253333333333332</v>
      </c>
      <c r="J41" s="7">
        <v>8.435483870967742</v>
      </c>
      <c r="K41" s="7">
        <v>9.4030937924909868</v>
      </c>
      <c r="L41" s="7">
        <v>8.8082189785417153</v>
      </c>
      <c r="M41" s="7">
        <v>8.7906879786379886</v>
      </c>
      <c r="N41" s="7">
        <v>10.163001514477987</v>
      </c>
      <c r="O41" s="7">
        <v>9.1967741935483875</v>
      </c>
      <c r="P41" s="7">
        <v>9.4694827695682537</v>
      </c>
      <c r="S41" s="20">
        <v>2000</v>
      </c>
      <c r="T41" s="7">
        <v>3.5</v>
      </c>
      <c r="U41" s="7">
        <v>5.5</v>
      </c>
      <c r="V41" s="7">
        <v>5.5</v>
      </c>
      <c r="W41" s="7">
        <v>3.5</v>
      </c>
      <c r="X41" s="7">
        <v>7.5</v>
      </c>
      <c r="Y41" s="7">
        <v>7</v>
      </c>
      <c r="Z41" s="7">
        <v>6</v>
      </c>
      <c r="AA41" s="7">
        <v>7</v>
      </c>
      <c r="AB41" s="7">
        <v>6</v>
      </c>
      <c r="AC41" s="7">
        <v>7</v>
      </c>
      <c r="AD41" s="7">
        <v>8</v>
      </c>
      <c r="AE41" s="7">
        <v>5</v>
      </c>
      <c r="AF41" s="7">
        <v>3.5</v>
      </c>
    </row>
    <row r="42" spans="1:32" x14ac:dyDescent="0.25">
      <c r="A42" s="10"/>
      <c r="B42" s="10"/>
      <c r="C42" s="20">
        <v>2001</v>
      </c>
      <c r="D42" s="7">
        <v>6.4060525034408409</v>
      </c>
      <c r="E42" s="7">
        <v>9.9214285714285726</v>
      </c>
      <c r="F42" s="7">
        <v>10.744450861991764</v>
      </c>
      <c r="G42" s="7">
        <v>9.6790646506412301</v>
      </c>
      <c r="H42" s="7">
        <v>10.483870967741936</v>
      </c>
      <c r="I42" s="7">
        <v>8.5481938509718631</v>
      </c>
      <c r="J42" s="7">
        <v>9.4768831308215642</v>
      </c>
      <c r="K42" s="7">
        <v>10.672307228888085</v>
      </c>
      <c r="L42" s="7">
        <v>10.359219068229457</v>
      </c>
      <c r="M42" s="7">
        <v>10.300504069937254</v>
      </c>
      <c r="N42" s="7">
        <v>9.9021692817679572</v>
      </c>
      <c r="O42" s="7">
        <v>11.473223978787225</v>
      </c>
      <c r="P42" s="7">
        <v>9.8321520014744817</v>
      </c>
      <c r="S42" s="20">
        <v>2001</v>
      </c>
      <c r="T42" s="7">
        <v>3.5</v>
      </c>
      <c r="U42" s="7">
        <v>5</v>
      </c>
      <c r="V42" s="7">
        <v>8</v>
      </c>
      <c r="W42" s="7">
        <v>5</v>
      </c>
      <c r="X42" s="7">
        <v>7</v>
      </c>
      <c r="Y42" s="7">
        <v>5</v>
      </c>
      <c r="Z42" s="7">
        <v>1</v>
      </c>
      <c r="AA42" s="7">
        <v>7</v>
      </c>
      <c r="AB42" s="7">
        <v>7</v>
      </c>
      <c r="AC42" s="7">
        <v>6.8</v>
      </c>
      <c r="AD42" s="7">
        <v>1.7</v>
      </c>
      <c r="AE42" s="7">
        <v>3</v>
      </c>
      <c r="AF42" s="7">
        <v>1</v>
      </c>
    </row>
    <row r="43" spans="1:32" x14ac:dyDescent="0.25">
      <c r="A43" s="10"/>
      <c r="B43" s="10"/>
      <c r="C43" s="20">
        <v>2002</v>
      </c>
      <c r="D43" s="7">
        <v>9.574193548387095</v>
      </c>
      <c r="E43" s="7">
        <v>8.3132800475458932</v>
      </c>
      <c r="F43" s="7">
        <v>7.6645161290322577</v>
      </c>
      <c r="G43" s="7">
        <v>8.0337092366062191</v>
      </c>
      <c r="H43" s="7">
        <v>7.5935483870967744</v>
      </c>
      <c r="I43" s="7">
        <v>5.6769505114824774</v>
      </c>
      <c r="J43" s="7">
        <v>6.6645161290322577</v>
      </c>
      <c r="K43" s="7">
        <v>7.2516129032258059</v>
      </c>
      <c r="L43" s="7">
        <v>8.914448837792273</v>
      </c>
      <c r="M43" s="7">
        <v>8.8560442697095301</v>
      </c>
      <c r="N43" s="7">
        <v>7.9119242789259498</v>
      </c>
      <c r="O43" s="7">
        <v>10.25769012864094</v>
      </c>
      <c r="P43" s="7">
        <v>8.061941352395511</v>
      </c>
      <c r="S43" s="20">
        <v>2002</v>
      </c>
      <c r="T43" s="7">
        <v>5</v>
      </c>
      <c r="U43" s="7">
        <v>0.6</v>
      </c>
      <c r="V43" s="7">
        <v>2.2000000000000002</v>
      </c>
      <c r="W43" s="7">
        <v>5.4</v>
      </c>
      <c r="X43" s="7">
        <v>5.2</v>
      </c>
      <c r="Y43" s="7">
        <v>3</v>
      </c>
      <c r="Z43" s="7">
        <v>5</v>
      </c>
      <c r="AA43" s="7">
        <v>5.4</v>
      </c>
      <c r="AB43" s="7">
        <v>5.4</v>
      </c>
      <c r="AC43" s="7">
        <v>5.4</v>
      </c>
      <c r="AD43" s="7">
        <v>6.4</v>
      </c>
      <c r="AE43" s="7">
        <v>5</v>
      </c>
      <c r="AF43" s="7">
        <v>0.6</v>
      </c>
    </row>
    <row r="44" spans="1:32" x14ac:dyDescent="0.25">
      <c r="A44" s="10"/>
      <c r="B44" s="10"/>
      <c r="C44" s="20">
        <v>2003</v>
      </c>
      <c r="D44" s="7">
        <v>8.806451612903226</v>
      </c>
      <c r="E44" s="7">
        <v>10.658903420410159</v>
      </c>
      <c r="F44" s="7">
        <v>10.025428950950978</v>
      </c>
      <c r="G44" s="7">
        <v>11.294199470372224</v>
      </c>
      <c r="H44" s="7">
        <v>11.117023263609235</v>
      </c>
      <c r="I44" s="7">
        <v>10.457991817959144</v>
      </c>
      <c r="J44" s="7">
        <v>10.664516129032258</v>
      </c>
      <c r="K44" s="7">
        <v>9.3782893118670092</v>
      </c>
      <c r="L44" s="7">
        <v>9.6203017594832314</v>
      </c>
      <c r="M44" s="7">
        <v>9.6709677419354865</v>
      </c>
      <c r="N44" s="7">
        <v>8.9388120309647388</v>
      </c>
      <c r="O44" s="7">
        <v>6.7148324228803427</v>
      </c>
      <c r="P44" s="7">
        <v>9.7684691522284908</v>
      </c>
      <c r="S44" s="20">
        <v>2003</v>
      </c>
      <c r="T44" s="7">
        <v>4.4000000000000004</v>
      </c>
      <c r="U44" s="7">
        <v>5.2</v>
      </c>
      <c r="V44" s="7">
        <v>5</v>
      </c>
      <c r="W44" s="7">
        <v>7.6</v>
      </c>
      <c r="X44" s="7">
        <v>6</v>
      </c>
      <c r="Y44" s="7">
        <v>8.6</v>
      </c>
      <c r="Z44" s="7">
        <v>8.1999999999999993</v>
      </c>
      <c r="AA44" s="7">
        <v>4</v>
      </c>
      <c r="AB44" s="7">
        <v>6.4</v>
      </c>
      <c r="AC44" s="7">
        <v>7.4</v>
      </c>
      <c r="AD44" s="7">
        <v>6.4</v>
      </c>
      <c r="AE44" s="7">
        <v>5</v>
      </c>
      <c r="AF44" s="7">
        <v>4</v>
      </c>
    </row>
    <row r="45" spans="1:32" x14ac:dyDescent="0.25">
      <c r="A45" s="10"/>
      <c r="B45" s="10"/>
      <c r="C45" s="20">
        <v>2004</v>
      </c>
      <c r="D45" s="7">
        <v>9.1393426779313902</v>
      </c>
      <c r="E45" s="7">
        <v>10.041033237251343</v>
      </c>
      <c r="F45" s="7">
        <v>10.157650857699263</v>
      </c>
      <c r="G45" s="7">
        <v>11.092390040496529</v>
      </c>
      <c r="H45" s="7">
        <v>10.574577605052513</v>
      </c>
      <c r="I45" s="7">
        <v>10.428328748361343</v>
      </c>
      <c r="J45" s="7">
        <v>9.3325068056842202</v>
      </c>
      <c r="K45" s="7">
        <v>10.362441691356386</v>
      </c>
      <c r="L45" s="7">
        <v>10.09104104122693</v>
      </c>
      <c r="M45" s="7">
        <v>9.8103911250136786</v>
      </c>
      <c r="N45" s="7">
        <v>11.34110911409033</v>
      </c>
      <c r="O45" s="7">
        <v>10.262259043906948</v>
      </c>
      <c r="P45" s="7">
        <v>10.21472758527738</v>
      </c>
      <c r="S45" s="20">
        <v>2004</v>
      </c>
      <c r="T45" s="7">
        <v>8.2235294117647069</v>
      </c>
      <c r="U45" s="7">
        <v>9.1944444444444464</v>
      </c>
      <c r="V45" s="7">
        <v>6.8</v>
      </c>
      <c r="W45" s="7">
        <v>8.8000000000000007</v>
      </c>
      <c r="X45" s="7">
        <v>1</v>
      </c>
      <c r="Y45" s="7">
        <v>8</v>
      </c>
      <c r="Z45" s="7">
        <v>5</v>
      </c>
      <c r="AA45" s="7">
        <v>8</v>
      </c>
      <c r="AB45" s="7">
        <v>8</v>
      </c>
      <c r="AC45" s="7">
        <v>8</v>
      </c>
      <c r="AD45" s="7">
        <v>8</v>
      </c>
      <c r="AE45" s="7">
        <v>6.8</v>
      </c>
      <c r="AF45" s="7">
        <v>1</v>
      </c>
    </row>
    <row r="46" spans="1:32" x14ac:dyDescent="0.25">
      <c r="A46" s="10"/>
      <c r="B46" s="10"/>
      <c r="C46" s="20">
        <v>2005</v>
      </c>
      <c r="D46" s="7">
        <v>9.9568902887355577</v>
      </c>
      <c r="E46" s="7">
        <v>9.809771041909114</v>
      </c>
      <c r="F46" s="7">
        <v>10.016979736503149</v>
      </c>
      <c r="G46" s="7">
        <v>11.926825926884487</v>
      </c>
      <c r="H46" s="7">
        <v>11.350864605119183</v>
      </c>
      <c r="I46" s="7">
        <v>10.575232298474946</v>
      </c>
      <c r="J46" s="7">
        <v>10.21017314990512</v>
      </c>
      <c r="K46" s="7">
        <v>10.30654074702886</v>
      </c>
      <c r="L46" s="7">
        <v>10.227584060232283</v>
      </c>
      <c r="M46" s="7">
        <v>10.272148389633157</v>
      </c>
      <c r="N46" s="7">
        <v>10.457977396514162</v>
      </c>
      <c r="O46" s="7">
        <v>9.7016090748693387</v>
      </c>
      <c r="P46" s="7">
        <v>10.401571412006172</v>
      </c>
      <c r="S46" s="20">
        <v>2005</v>
      </c>
      <c r="T46" s="7">
        <v>6.8</v>
      </c>
      <c r="U46" s="7">
        <v>3.6</v>
      </c>
      <c r="V46" s="7">
        <v>8.4</v>
      </c>
      <c r="W46" s="7">
        <v>9.1999999999999993</v>
      </c>
      <c r="X46" s="7">
        <v>8.8000000000000007</v>
      </c>
      <c r="Y46" s="7">
        <v>9.879999999999999</v>
      </c>
      <c r="Z46" s="7">
        <v>9.4</v>
      </c>
      <c r="AA46" s="7">
        <v>9.5666666666666664</v>
      </c>
      <c r="AB46" s="7">
        <v>9.6235294117647072</v>
      </c>
      <c r="AC46" s="7">
        <v>9.6555555555555568</v>
      </c>
      <c r="AD46" s="7">
        <v>9.7799999999999994</v>
      </c>
      <c r="AE46" s="7">
        <v>8.6277777777777782</v>
      </c>
      <c r="AF46" s="7">
        <v>3.6</v>
      </c>
    </row>
    <row r="47" spans="1:32" x14ac:dyDescent="0.25">
      <c r="A47" s="10"/>
      <c r="B47" s="10"/>
      <c r="C47" s="20">
        <v>2006</v>
      </c>
      <c r="D47" s="7">
        <v>6.9911131924066394</v>
      </c>
      <c r="E47" s="7">
        <v>9.8448690653179742</v>
      </c>
      <c r="F47" s="7">
        <v>10.373811658067266</v>
      </c>
      <c r="G47" s="7">
        <v>10.605850737147504</v>
      </c>
      <c r="H47" s="7">
        <v>10.88996167284118</v>
      </c>
      <c r="I47" s="7">
        <v>10.676093311016071</v>
      </c>
      <c r="J47" s="7">
        <v>10.847557290038598</v>
      </c>
      <c r="K47" s="7">
        <v>9.7089052528052093</v>
      </c>
      <c r="L47" s="7">
        <v>8.2555897101792137</v>
      </c>
      <c r="M47" s="7">
        <v>10.192209420131404</v>
      </c>
      <c r="N47" s="7">
        <v>6.9642410982755738</v>
      </c>
      <c r="O47" s="7">
        <v>9.9140203344586801</v>
      </c>
      <c r="P47" s="7">
        <v>9.608642528686774</v>
      </c>
      <c r="S47" s="20">
        <v>2006</v>
      </c>
      <c r="T47" s="7">
        <v>4.2</v>
      </c>
      <c r="U47" s="7">
        <v>7.4</v>
      </c>
      <c r="V47" s="7">
        <v>6.6</v>
      </c>
      <c r="W47" s="7">
        <v>9.8000000000000007</v>
      </c>
      <c r="X47" s="7">
        <v>9.9352941176470573</v>
      </c>
      <c r="Y47" s="7">
        <v>9.1999999999999993</v>
      </c>
      <c r="Z47" s="7">
        <v>7.8</v>
      </c>
      <c r="AA47" s="7">
        <v>7</v>
      </c>
      <c r="AB47" s="7">
        <v>4.3</v>
      </c>
      <c r="AC47" s="7">
        <v>7</v>
      </c>
      <c r="AD47" s="7">
        <v>3.2</v>
      </c>
      <c r="AE47" s="7">
        <v>7.4</v>
      </c>
      <c r="AF47" s="7">
        <v>3.2</v>
      </c>
    </row>
    <row r="48" spans="1:32" x14ac:dyDescent="0.25">
      <c r="A48" s="10"/>
      <c r="B48" s="10"/>
      <c r="C48" s="20">
        <v>2007</v>
      </c>
      <c r="D48" s="7">
        <v>8.9789626874741515</v>
      </c>
      <c r="E48" s="7">
        <v>6.2078458770259939</v>
      </c>
      <c r="F48" s="7">
        <v>9.348148190508816</v>
      </c>
      <c r="G48" s="7">
        <v>10.513544212437019</v>
      </c>
      <c r="H48" s="7">
        <v>10.159291931760649</v>
      </c>
      <c r="I48" s="7">
        <v>10.421197007878618</v>
      </c>
      <c r="J48" s="7">
        <v>9.5500065478297547</v>
      </c>
      <c r="K48" s="7">
        <v>9.6161290322580619</v>
      </c>
      <c r="L48" s="7">
        <v>9.5431832434086292</v>
      </c>
      <c r="M48" s="7">
        <v>9.7257632519493562</v>
      </c>
      <c r="N48" s="7">
        <v>9.4802639017802335</v>
      </c>
      <c r="O48" s="7">
        <v>6.2430778582991371</v>
      </c>
      <c r="P48" s="7">
        <v>9.1639126028064055</v>
      </c>
      <c r="S48" s="20">
        <v>2007</v>
      </c>
      <c r="T48" s="7">
        <v>6.4</v>
      </c>
      <c r="U48" s="7">
        <v>-2.8</v>
      </c>
      <c r="V48" s="7">
        <v>7</v>
      </c>
      <c r="W48" s="7">
        <v>7.4</v>
      </c>
      <c r="X48" s="7">
        <v>5.8</v>
      </c>
      <c r="Y48" s="7">
        <v>7.9</v>
      </c>
      <c r="Z48" s="7">
        <v>8</v>
      </c>
      <c r="AA48" s="7">
        <v>5.8</v>
      </c>
      <c r="AB48" s="7">
        <v>6.6</v>
      </c>
      <c r="AC48" s="7">
        <v>8</v>
      </c>
      <c r="AD48" s="7">
        <v>7.6</v>
      </c>
      <c r="AE48" s="7">
        <v>0</v>
      </c>
      <c r="AF48" s="7">
        <v>-2.8</v>
      </c>
    </row>
    <row r="49" spans="1:32" x14ac:dyDescent="0.25">
      <c r="A49" s="10"/>
      <c r="B49" s="26" t="s">
        <v>199</v>
      </c>
      <c r="C49" s="20">
        <v>2008</v>
      </c>
      <c r="D49" s="7">
        <v>6.1779749206699615</v>
      </c>
      <c r="E49" s="7">
        <v>8.9970767661684832</v>
      </c>
      <c r="F49" s="7">
        <v>9.6824015044889098</v>
      </c>
      <c r="G49" s="7">
        <v>9.3647437842768504</v>
      </c>
      <c r="H49" s="7">
        <v>8.8007701558268785</v>
      </c>
      <c r="I49" s="7">
        <v>9.2751677039101583</v>
      </c>
      <c r="J49" s="7">
        <v>8.6451612903225801</v>
      </c>
      <c r="K49" s="7">
        <v>9.5483870967741922</v>
      </c>
      <c r="L49" s="7">
        <v>9.925787214501808</v>
      </c>
      <c r="M49" s="7">
        <v>10.160485210240081</v>
      </c>
      <c r="N49" s="7">
        <v>10.829905735900439</v>
      </c>
      <c r="O49" s="7">
        <v>10.218778328787648</v>
      </c>
      <c r="P49" s="7">
        <v>9.2979127680245384</v>
      </c>
      <c r="S49" s="20">
        <v>2008</v>
      </c>
      <c r="T49" s="7">
        <v>1.3</v>
      </c>
      <c r="U49" s="7">
        <v>3</v>
      </c>
      <c r="V49" s="7">
        <v>7.6</v>
      </c>
      <c r="W49" s="7">
        <v>6.2</v>
      </c>
      <c r="X49" s="7">
        <v>2</v>
      </c>
      <c r="Y49" s="7">
        <v>1</v>
      </c>
      <c r="Z49" s="7">
        <v>6.2</v>
      </c>
      <c r="AA49" s="7">
        <v>7.6</v>
      </c>
      <c r="AB49" s="7">
        <v>7.6</v>
      </c>
      <c r="AC49" s="7">
        <v>7.2</v>
      </c>
      <c r="AD49" s="7">
        <v>8.6</v>
      </c>
      <c r="AE49" s="7">
        <v>8.1999999999999993</v>
      </c>
      <c r="AF49" s="7">
        <v>1</v>
      </c>
    </row>
    <row r="50" spans="1:32" x14ac:dyDescent="0.25">
      <c r="A50" s="10"/>
      <c r="C50" s="20">
        <v>2009</v>
      </c>
      <c r="D50" s="7">
        <v>9.1470631190925289</v>
      </c>
      <c r="E50" s="7">
        <v>10.670727399339727</v>
      </c>
      <c r="F50" s="7">
        <v>11.732258064516131</v>
      </c>
      <c r="G50" s="7">
        <v>9.9566210119481884</v>
      </c>
      <c r="H50" s="7">
        <v>10.293797823531047</v>
      </c>
      <c r="I50" s="7">
        <v>11.753522694455601</v>
      </c>
      <c r="J50" s="7">
        <v>10.669779835942188</v>
      </c>
      <c r="K50" s="7">
        <v>11.246422382829092</v>
      </c>
      <c r="L50" s="7">
        <v>11.314989812995146</v>
      </c>
      <c r="M50" s="7">
        <v>10.678596174689757</v>
      </c>
      <c r="N50" s="7">
        <v>10.457977396514162</v>
      </c>
      <c r="O50" s="7">
        <v>9.8080187160565657</v>
      </c>
      <c r="P50" s="7">
        <v>10.641445792535015</v>
      </c>
      <c r="S50" s="20">
        <v>2009</v>
      </c>
      <c r="T50" s="7">
        <v>8.1999999999999993</v>
      </c>
      <c r="U50" s="7">
        <v>8.4</v>
      </c>
      <c r="V50" s="7">
        <v>8.1999999999999993</v>
      </c>
      <c r="W50" s="7">
        <v>4.4000000000000004</v>
      </c>
      <c r="X50" s="7">
        <v>3</v>
      </c>
      <c r="Y50" s="7">
        <v>8.8000000000000007</v>
      </c>
      <c r="Z50" s="7">
        <v>8</v>
      </c>
      <c r="AA50" s="7">
        <v>10</v>
      </c>
      <c r="AB50" s="7">
        <v>8</v>
      </c>
      <c r="AC50" s="7">
        <v>6.6</v>
      </c>
      <c r="AD50" s="7">
        <v>9.7799999999999994</v>
      </c>
      <c r="AE50" s="7">
        <v>6.4</v>
      </c>
      <c r="AF50" s="7">
        <v>3</v>
      </c>
    </row>
    <row r="51" spans="1:32" x14ac:dyDescent="0.25">
      <c r="A51" s="10"/>
      <c r="C51" s="20">
        <v>2010</v>
      </c>
      <c r="D51" s="7">
        <v>8.8787434191022179</v>
      </c>
      <c r="E51" s="7">
        <v>11.461413518958375</v>
      </c>
      <c r="F51" s="7">
        <v>11.806473899399739</v>
      </c>
      <c r="G51" s="7">
        <v>11.140000000000004</v>
      </c>
      <c r="H51" s="7">
        <v>11.432258064516127</v>
      </c>
      <c r="I51" s="7">
        <v>10.540000000000001</v>
      </c>
      <c r="J51" s="7">
        <v>10.509442205870167</v>
      </c>
      <c r="K51" s="7">
        <v>10.62967386094437</v>
      </c>
      <c r="L51" s="7">
        <v>11.076055673634915</v>
      </c>
      <c r="M51" s="7">
        <v>10.359432192777959</v>
      </c>
      <c r="N51" s="7">
        <v>10.593578609917468</v>
      </c>
      <c r="O51" s="7">
        <v>9.3488882868587595</v>
      </c>
      <c r="P51" s="7">
        <v>10.63923527904371</v>
      </c>
      <c r="S51" s="20">
        <v>2010</v>
      </c>
      <c r="T51" s="7">
        <v>4.9000000000000004</v>
      </c>
      <c r="U51" s="7">
        <v>9.6</v>
      </c>
      <c r="V51" s="7">
        <v>8.4</v>
      </c>
      <c r="W51" s="7">
        <v>9.8000000000000007</v>
      </c>
      <c r="X51" s="7">
        <v>10</v>
      </c>
      <c r="Y51" s="7">
        <v>9.1999999999999993</v>
      </c>
      <c r="Z51" s="7">
        <v>8.8000000000000007</v>
      </c>
      <c r="AA51" s="7">
        <v>9</v>
      </c>
      <c r="AB51" s="7">
        <v>9.1999999999999993</v>
      </c>
      <c r="AC51" s="7">
        <v>8</v>
      </c>
      <c r="AD51" s="7">
        <v>9</v>
      </c>
      <c r="AE51" s="7">
        <v>6.4</v>
      </c>
      <c r="AF51" s="7">
        <v>4.9000000000000004</v>
      </c>
    </row>
    <row r="52" spans="1:32" x14ac:dyDescent="0.25">
      <c r="A52" s="10"/>
      <c r="C52" s="20">
        <v>2011</v>
      </c>
      <c r="D52" s="7">
        <v>8.7926601068656325</v>
      </c>
      <c r="E52" s="7">
        <v>9.8853285076369435</v>
      </c>
      <c r="F52" s="7">
        <v>10.225806451612902</v>
      </c>
      <c r="G52" s="7">
        <v>11.400000000000002</v>
      </c>
      <c r="H52" s="7">
        <v>11.741935483870968</v>
      </c>
      <c r="I52" s="7">
        <v>11.266666666666667</v>
      </c>
      <c r="J52" s="7">
        <v>10.606451612903228</v>
      </c>
      <c r="K52" s="7">
        <v>10.611913236136578</v>
      </c>
      <c r="L52" s="7">
        <v>10.433333333333334</v>
      </c>
      <c r="M52" s="7">
        <v>10.904001545375056</v>
      </c>
      <c r="N52" s="7">
        <v>11.333333333333337</v>
      </c>
      <c r="O52" s="7">
        <v>11.073243217504071</v>
      </c>
      <c r="P52" s="7">
        <v>10.691576875331943</v>
      </c>
      <c r="S52" s="20">
        <v>2011</v>
      </c>
      <c r="T52" s="7">
        <v>6</v>
      </c>
      <c r="U52" s="7">
        <v>4.8</v>
      </c>
      <c r="V52" s="7">
        <v>8.8000000000000007</v>
      </c>
      <c r="W52" s="7">
        <v>10.199999999999999</v>
      </c>
      <c r="X52" s="7">
        <v>10.199999999999999</v>
      </c>
      <c r="Y52" s="7">
        <v>8.6</v>
      </c>
      <c r="Z52" s="7">
        <v>7.4</v>
      </c>
      <c r="AA52" s="7">
        <v>8</v>
      </c>
      <c r="AB52" s="7">
        <v>7.8</v>
      </c>
      <c r="AC52" s="7">
        <v>6.6</v>
      </c>
      <c r="AD52" s="7">
        <v>8</v>
      </c>
      <c r="AE52" s="7">
        <v>9.1999999999999993</v>
      </c>
      <c r="AF52" s="7">
        <v>4.8</v>
      </c>
    </row>
    <row r="53" spans="1:32" x14ac:dyDescent="0.25">
      <c r="A53" s="10"/>
      <c r="C53" s="20">
        <v>2012</v>
      </c>
      <c r="D53" s="7">
        <v>10.483870967741936</v>
      </c>
      <c r="E53" s="7">
        <v>10.089655172413792</v>
      </c>
      <c r="F53" s="7">
        <v>10.634748299432959</v>
      </c>
      <c r="G53" s="7">
        <v>10.998986412108703</v>
      </c>
      <c r="H53" s="7">
        <v>10.88996167284118</v>
      </c>
      <c r="I53" s="7">
        <v>10.575232298474946</v>
      </c>
      <c r="J53" s="7">
        <v>10.21017314990512</v>
      </c>
      <c r="K53" s="7">
        <v>10.30654074702886</v>
      </c>
      <c r="L53" s="7">
        <v>10.227584060232283</v>
      </c>
      <c r="M53" s="7">
        <v>10.272148389633157</v>
      </c>
      <c r="N53" s="7">
        <v>10.457977396514162</v>
      </c>
      <c r="O53" s="7">
        <v>9.7016090748693387</v>
      </c>
      <c r="P53" s="7">
        <v>10.404000072035323</v>
      </c>
      <c r="S53" s="20">
        <v>2012</v>
      </c>
      <c r="T53" s="7">
        <v>7.6</v>
      </c>
      <c r="U53" s="7">
        <v>5.8</v>
      </c>
      <c r="V53" s="7">
        <v>10.057894736842105</v>
      </c>
      <c r="W53" s="7">
        <v>10.433333333333332</v>
      </c>
      <c r="X53" s="7">
        <v>9.9352941176470573</v>
      </c>
      <c r="Y53" s="7">
        <v>9.879999999999999</v>
      </c>
      <c r="Z53" s="7">
        <v>9.4</v>
      </c>
      <c r="AA53" s="7">
        <v>9.5666666666666664</v>
      </c>
      <c r="AB53" s="7">
        <v>9.6235294117647072</v>
      </c>
      <c r="AC53" s="7">
        <v>9.6555555555555568</v>
      </c>
      <c r="AD53" s="7">
        <v>9.7799999999999994</v>
      </c>
      <c r="AE53" s="7">
        <v>8.6277777777777782</v>
      </c>
      <c r="AF53" s="7">
        <v>5.8</v>
      </c>
    </row>
    <row r="54" spans="1:32" x14ac:dyDescent="0.25">
      <c r="A54" s="10"/>
      <c r="C54" s="20">
        <v>2013</v>
      </c>
      <c r="D54" s="7">
        <v>9.1393426779313902</v>
      </c>
      <c r="E54" s="7">
        <v>10.011546329057937</v>
      </c>
      <c r="F54" s="7">
        <v>10.634748299432959</v>
      </c>
      <c r="G54" s="7">
        <v>11.82666666666667</v>
      </c>
      <c r="H54" s="7">
        <v>10.88996167284118</v>
      </c>
      <c r="I54" s="7">
        <v>10.575232298474946</v>
      </c>
      <c r="J54" s="7">
        <v>10.21017314990512</v>
      </c>
      <c r="K54" s="7">
        <v>11.2</v>
      </c>
      <c r="L54" s="7">
        <v>10.227584060232283</v>
      </c>
      <c r="M54" s="7">
        <v>10.272148389633157</v>
      </c>
      <c r="N54" s="7">
        <v>10.457977396514162</v>
      </c>
      <c r="O54" s="7">
        <v>9.7016090748693387</v>
      </c>
      <c r="P54" s="7">
        <v>10.428587920748679</v>
      </c>
      <c r="S54" s="20">
        <v>2013</v>
      </c>
      <c r="T54" s="7">
        <v>8.2235294117647069</v>
      </c>
      <c r="U54" s="7">
        <v>9.1944444444444464</v>
      </c>
      <c r="V54" s="7">
        <v>10.057894736842105</v>
      </c>
      <c r="W54" s="7">
        <v>8.8000000000000007</v>
      </c>
      <c r="X54" s="7">
        <v>9.9352941176470573</v>
      </c>
      <c r="Y54" s="7">
        <v>9.879999999999999</v>
      </c>
      <c r="Z54" s="7">
        <v>9.4</v>
      </c>
      <c r="AA54" s="7">
        <v>8.6</v>
      </c>
      <c r="AB54" s="7">
        <v>9.6235294117647072</v>
      </c>
      <c r="AC54" s="7">
        <v>9.6555555555555568</v>
      </c>
      <c r="AD54" s="7">
        <v>9.7799999999999994</v>
      </c>
      <c r="AE54" s="7">
        <v>8.6277777777777782</v>
      </c>
      <c r="AF54" s="7">
        <v>8.2235294117647069</v>
      </c>
    </row>
    <row r="55" spans="1:32" x14ac:dyDescent="0.25">
      <c r="A55" s="10"/>
      <c r="C55" s="20">
        <v>2014</v>
      </c>
      <c r="D55" s="7">
        <v>10.451612903225808</v>
      </c>
      <c r="E55" s="7">
        <v>11.214285714285712</v>
      </c>
      <c r="F55" s="7">
        <v>11.485187619265602</v>
      </c>
      <c r="G55" s="7">
        <v>11.293041039753787</v>
      </c>
      <c r="H55" s="7">
        <v>11.558064516129035</v>
      </c>
      <c r="I55" s="7">
        <v>11.860000000000001</v>
      </c>
      <c r="J55" s="7">
        <v>11.703225806451613</v>
      </c>
      <c r="K55" s="7">
        <v>11.03225806451613</v>
      </c>
      <c r="L55" s="7">
        <v>10.806666666666667</v>
      </c>
      <c r="M55" s="7">
        <v>11.361290322580645</v>
      </c>
      <c r="N55" s="7">
        <v>11.68</v>
      </c>
      <c r="O55" s="7">
        <v>10.438709677419354</v>
      </c>
      <c r="P55" s="7">
        <v>11.238717938054375</v>
      </c>
      <c r="S55" s="20">
        <v>2014</v>
      </c>
      <c r="T55" s="7">
        <v>7.8</v>
      </c>
      <c r="U55" s="7">
        <v>8.4</v>
      </c>
      <c r="V55" s="7">
        <v>8.6</v>
      </c>
      <c r="W55" s="7">
        <v>9.1999999999999993</v>
      </c>
      <c r="X55" s="7">
        <v>8.1999999999999993</v>
      </c>
      <c r="Y55" s="7">
        <v>9.4</v>
      </c>
      <c r="Z55" s="7">
        <v>10.6</v>
      </c>
      <c r="AA55" s="7">
        <v>9</v>
      </c>
      <c r="AB55" s="7">
        <v>8</v>
      </c>
      <c r="AC55" s="7">
        <v>7.6</v>
      </c>
      <c r="AD55" s="7">
        <v>10.199999999999999</v>
      </c>
      <c r="AE55" s="7">
        <v>7.8</v>
      </c>
      <c r="AF55" s="7">
        <v>7.6</v>
      </c>
    </row>
    <row r="56" spans="1:32" x14ac:dyDescent="0.25">
      <c r="A56" s="10"/>
      <c r="B56" s="16" t="s">
        <v>201</v>
      </c>
      <c r="C56" s="20">
        <v>2015</v>
      </c>
      <c r="D56" s="7">
        <v>10.447320886259433</v>
      </c>
      <c r="E56" s="7">
        <v>11.242857142857144</v>
      </c>
      <c r="F56" s="7">
        <v>11.832258064516129</v>
      </c>
      <c r="G56" s="7">
        <v>12.393333333333334</v>
      </c>
      <c r="H56" s="7">
        <v>11.95483870967742</v>
      </c>
      <c r="I56" s="7">
        <v>11.953333333333331</v>
      </c>
      <c r="J56" s="7">
        <v>11.767741935483871</v>
      </c>
      <c r="K56" s="7">
        <v>11.825806451612902</v>
      </c>
      <c r="L56" s="7">
        <v>11.206666666666667</v>
      </c>
      <c r="M56" s="7">
        <v>11.703225806451609</v>
      </c>
      <c r="N56" s="7">
        <v>12.22</v>
      </c>
      <c r="O56" s="7">
        <v>10.747126163002694</v>
      </c>
      <c r="P56" s="7">
        <v>11.607199612403091</v>
      </c>
      <c r="S56" s="20">
        <v>2015</v>
      </c>
      <c r="T56" s="7">
        <v>7.4</v>
      </c>
      <c r="U56" s="7">
        <v>8.6</v>
      </c>
      <c r="V56" s="7">
        <v>9</v>
      </c>
      <c r="W56" s="7">
        <v>10.6</v>
      </c>
      <c r="X56" s="7">
        <v>9.1999999999999993</v>
      </c>
      <c r="Y56" s="7">
        <v>10</v>
      </c>
      <c r="Z56" s="7">
        <v>9.8000000000000007</v>
      </c>
      <c r="AA56" s="7">
        <v>9.4</v>
      </c>
      <c r="AB56" s="7">
        <v>8.8000000000000007</v>
      </c>
      <c r="AC56" s="7">
        <v>9.4</v>
      </c>
      <c r="AD56" s="7">
        <v>10.199999999999999</v>
      </c>
      <c r="AE56" s="7">
        <v>7.8</v>
      </c>
      <c r="AF56" s="7">
        <v>7.4</v>
      </c>
    </row>
    <row r="57" spans="1:32" x14ac:dyDescent="0.25">
      <c r="A57" s="10"/>
      <c r="B57" s="10"/>
      <c r="C57" s="20">
        <v>2016</v>
      </c>
      <c r="D57" s="7">
        <v>10.102384617755703</v>
      </c>
      <c r="E57" s="7">
        <v>11.724137931034482</v>
      </c>
      <c r="F57" s="7">
        <v>12.090322580645159</v>
      </c>
      <c r="G57" s="7">
        <v>11.653333333333332</v>
      </c>
      <c r="H57" s="7">
        <v>10.696774193548391</v>
      </c>
      <c r="I57" s="7">
        <v>10.433333333333335</v>
      </c>
      <c r="J57" s="7">
        <v>9.8151314527277069</v>
      </c>
      <c r="K57" s="7">
        <v>9.7062045027696549</v>
      </c>
      <c r="L57" s="7">
        <v>9.4466666666666654</v>
      </c>
      <c r="M57" s="7">
        <v>9.5506466963593919</v>
      </c>
      <c r="N57" s="7">
        <v>10.006666666666664</v>
      </c>
      <c r="O57" s="7">
        <v>9.9483870967741925</v>
      </c>
      <c r="P57" s="7">
        <v>10.424604878027282</v>
      </c>
      <c r="S57" s="20">
        <v>2016</v>
      </c>
      <c r="T57" s="7">
        <v>7.4</v>
      </c>
      <c r="U57" s="7">
        <v>8.1999999999999993</v>
      </c>
      <c r="V57" s="7">
        <v>9.8000000000000007</v>
      </c>
      <c r="W57" s="7">
        <v>9.8000000000000007</v>
      </c>
      <c r="X57" s="7">
        <v>9.1999999999999993</v>
      </c>
      <c r="Y57" s="7">
        <v>8.4</v>
      </c>
      <c r="Z57" s="7">
        <v>8.6</v>
      </c>
      <c r="AA57" s="7">
        <v>7.4</v>
      </c>
      <c r="AB57" s="7">
        <v>6.6</v>
      </c>
      <c r="AC57" s="7">
        <v>5.6</v>
      </c>
      <c r="AD57" s="7">
        <v>7.4</v>
      </c>
      <c r="AE57" s="7">
        <v>8</v>
      </c>
      <c r="AF57" s="7">
        <v>5.6</v>
      </c>
    </row>
    <row r="58" spans="1:32" x14ac:dyDescent="0.25">
      <c r="A58" s="10"/>
      <c r="B58" s="10"/>
      <c r="C58" s="20">
        <v>2017</v>
      </c>
      <c r="D58" s="7">
        <v>9.2838709677419349</v>
      </c>
      <c r="E58" s="7">
        <v>8.2357142857142875</v>
      </c>
      <c r="F58" s="7">
        <v>10.748387096774195</v>
      </c>
      <c r="G58" s="7">
        <v>11.4</v>
      </c>
      <c r="H58" s="7">
        <v>12.23870967741936</v>
      </c>
      <c r="I58" s="7">
        <v>11.993333333333334</v>
      </c>
      <c r="J58" s="7">
        <v>11.548387096774194</v>
      </c>
      <c r="K58" s="7">
        <v>10.896774193548387</v>
      </c>
      <c r="L58" s="7">
        <v>10.92333333333333</v>
      </c>
      <c r="M58" s="7">
        <v>11.129032258064514</v>
      </c>
      <c r="N58" s="7">
        <v>11.153333333333336</v>
      </c>
      <c r="O58" s="7">
        <v>10.896774193548385</v>
      </c>
      <c r="P58" s="7">
        <v>10.886849315068496</v>
      </c>
      <c r="S58" s="20">
        <v>2017</v>
      </c>
      <c r="T58" s="7">
        <v>6.8</v>
      </c>
      <c r="U58" s="7">
        <v>5.8</v>
      </c>
      <c r="V58" s="7">
        <v>6</v>
      </c>
      <c r="W58" s="7">
        <v>7.8</v>
      </c>
      <c r="X58" s="7">
        <v>10.6</v>
      </c>
      <c r="Y58" s="7">
        <v>10.4</v>
      </c>
      <c r="Z58" s="7">
        <v>8.8000000000000007</v>
      </c>
      <c r="AA58" s="7">
        <v>8.8000000000000007</v>
      </c>
      <c r="AB58" s="7">
        <v>8.8000000000000007</v>
      </c>
      <c r="AC58" s="7">
        <v>7.8</v>
      </c>
      <c r="AD58" s="7">
        <v>8.8000000000000007</v>
      </c>
      <c r="AE58" s="7">
        <v>8</v>
      </c>
      <c r="AF58" s="7">
        <v>5.8</v>
      </c>
    </row>
    <row r="59" spans="1:32" x14ac:dyDescent="0.25">
      <c r="A59" s="10"/>
      <c r="B59" s="10"/>
      <c r="C59" s="20">
        <v>2018</v>
      </c>
      <c r="D59" s="7">
        <v>10.012903225806451</v>
      </c>
      <c r="E59" s="7">
        <v>11.107142857142859</v>
      </c>
      <c r="F59" s="7">
        <v>11.105144538883213</v>
      </c>
      <c r="G59" s="7">
        <v>11.586666666666666</v>
      </c>
      <c r="H59" s="7">
        <v>11.393548387096777</v>
      </c>
      <c r="I59" s="7">
        <v>11.671676343762021</v>
      </c>
      <c r="J59" s="7">
        <v>11.670967741935483</v>
      </c>
      <c r="K59" s="7">
        <v>11.045161290322582</v>
      </c>
      <c r="L59" s="7">
        <v>11.200000000000001</v>
      </c>
      <c r="M59" s="7">
        <v>11.561290322580646</v>
      </c>
      <c r="N59" s="7">
        <v>11.860000000000003</v>
      </c>
      <c r="O59" s="7">
        <v>9.7935483870967737</v>
      </c>
      <c r="P59" s="7">
        <v>11.163314441145852</v>
      </c>
      <c r="S59" s="20">
        <v>2018</v>
      </c>
      <c r="T59" s="7">
        <v>7.4</v>
      </c>
      <c r="U59" s="7">
        <v>7.8</v>
      </c>
      <c r="V59" s="7">
        <v>8</v>
      </c>
      <c r="W59" s="7">
        <v>9.6</v>
      </c>
      <c r="X59" s="7">
        <v>9.6</v>
      </c>
      <c r="Y59" s="7">
        <v>10.199999999999999</v>
      </c>
      <c r="Z59" s="7">
        <v>9.8000000000000007</v>
      </c>
      <c r="AA59" s="7">
        <v>7.8</v>
      </c>
      <c r="AB59" s="7">
        <v>8.6</v>
      </c>
      <c r="AC59" s="7">
        <v>8.8000000000000007</v>
      </c>
      <c r="AD59" s="7">
        <v>8.8000000000000007</v>
      </c>
      <c r="AE59" s="7">
        <v>8.6</v>
      </c>
      <c r="AF59" s="7">
        <v>7.4</v>
      </c>
    </row>
    <row r="60" spans="1:32" x14ac:dyDescent="0.25">
      <c r="A60" s="10"/>
      <c r="B60" s="10"/>
      <c r="C60" s="20">
        <v>2019</v>
      </c>
      <c r="D60" s="7">
        <v>10.826601534748571</v>
      </c>
      <c r="E60" s="7">
        <v>11.72857142857143</v>
      </c>
      <c r="F60" s="7">
        <v>12.541935483870969</v>
      </c>
      <c r="G60" s="7">
        <v>12.586666666666671</v>
      </c>
      <c r="H60" s="7">
        <v>12.129032258064514</v>
      </c>
      <c r="I60" s="7">
        <v>11.886666666666665</v>
      </c>
      <c r="J60" s="7">
        <v>11.258712058258164</v>
      </c>
      <c r="K60" s="7">
        <v>11.061290322580644</v>
      </c>
      <c r="L60" s="7">
        <v>11.37333333333333</v>
      </c>
      <c r="M60" s="7">
        <v>10.587096774193547</v>
      </c>
      <c r="N60" s="7">
        <v>11.593333333333334</v>
      </c>
      <c r="O60" s="7">
        <v>11.2</v>
      </c>
      <c r="P60" s="7">
        <v>11.559848551734817</v>
      </c>
      <c r="S60" s="20">
        <v>2019</v>
      </c>
      <c r="T60" s="7">
        <v>8.4</v>
      </c>
      <c r="U60" s="7">
        <v>9.6</v>
      </c>
      <c r="V60" s="7">
        <v>9.1999999999999993</v>
      </c>
      <c r="W60" s="7">
        <v>10.8</v>
      </c>
      <c r="X60" s="7">
        <v>9.6</v>
      </c>
      <c r="Y60" s="7">
        <v>9.8000000000000007</v>
      </c>
      <c r="Z60" s="7">
        <v>9.1999999999999993</v>
      </c>
      <c r="AA60" s="7">
        <v>8</v>
      </c>
      <c r="AB60" s="7">
        <v>9.6</v>
      </c>
      <c r="AC60" s="7">
        <v>8</v>
      </c>
      <c r="AD60" s="7">
        <v>9.1999999999999993</v>
      </c>
      <c r="AE60" s="7">
        <v>9</v>
      </c>
      <c r="AF60" s="7">
        <v>8</v>
      </c>
    </row>
    <row r="61" spans="1:32" x14ac:dyDescent="0.25">
      <c r="A61" s="35"/>
      <c r="B61" s="35"/>
      <c r="C61" s="55" t="s">
        <v>61</v>
      </c>
      <c r="D61" s="57">
        <v>9.0018464433959409</v>
      </c>
      <c r="E61" s="57">
        <v>9.97972967561007</v>
      </c>
      <c r="F61" s="57">
        <v>10.606203554690676</v>
      </c>
      <c r="G61" s="57">
        <v>10.934286507185419</v>
      </c>
      <c r="H61" s="57">
        <v>10.830871872248778</v>
      </c>
      <c r="I61" s="57">
        <v>10.553239954983995</v>
      </c>
      <c r="J61" s="57">
        <v>10.246734645035772</v>
      </c>
      <c r="K61" s="57">
        <v>10.317411658799783</v>
      </c>
      <c r="L61" s="57">
        <v>10.235653913439723</v>
      </c>
      <c r="M61" s="57">
        <v>10.381722752046157</v>
      </c>
      <c r="N61" s="57">
        <v>10.463585061019318</v>
      </c>
      <c r="O61" s="57">
        <v>9.8129586136546472</v>
      </c>
      <c r="P61" s="58">
        <v>10.279710152955563</v>
      </c>
      <c r="S61" s="55" t="s">
        <v>180</v>
      </c>
      <c r="T61" s="57">
        <v>1.3</v>
      </c>
      <c r="U61" s="57">
        <v>-2.8</v>
      </c>
      <c r="V61" s="57">
        <v>2.2000000000000002</v>
      </c>
      <c r="W61" s="57">
        <v>3.5</v>
      </c>
      <c r="X61" s="57">
        <v>1</v>
      </c>
      <c r="Y61" s="57">
        <v>1</v>
      </c>
      <c r="Z61" s="57">
        <v>1</v>
      </c>
      <c r="AA61" s="57">
        <v>4</v>
      </c>
      <c r="AB61" s="57">
        <v>4.3</v>
      </c>
      <c r="AC61" s="57">
        <v>5.4</v>
      </c>
      <c r="AD61" s="57">
        <v>1.7</v>
      </c>
      <c r="AE61" s="57">
        <v>0</v>
      </c>
      <c r="AF61" s="58">
        <v>-2.8</v>
      </c>
    </row>
    <row r="68" spans="1:32" x14ac:dyDescent="0.25">
      <c r="C68" t="s">
        <v>23</v>
      </c>
    </row>
    <row r="69" spans="1:32" x14ac:dyDescent="0.25">
      <c r="C69" t="s">
        <v>149</v>
      </c>
    </row>
    <row r="70" spans="1:32" ht="18.75" x14ac:dyDescent="0.3">
      <c r="C70" s="54"/>
      <c r="D70" s="16"/>
    </row>
    <row r="72" spans="1:32" x14ac:dyDescent="0.25">
      <c r="C72" s="48" t="s">
        <v>183</v>
      </c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50"/>
      <c r="S72" s="48" t="s">
        <v>181</v>
      </c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50"/>
    </row>
    <row r="73" spans="1:32" x14ac:dyDescent="0.25">
      <c r="C73" s="55" t="s">
        <v>21</v>
      </c>
      <c r="D73" s="56" t="s">
        <v>27</v>
      </c>
      <c r="E73" s="56" t="s">
        <v>10</v>
      </c>
      <c r="F73" s="56" t="s">
        <v>11</v>
      </c>
      <c r="G73" s="56" t="s">
        <v>28</v>
      </c>
      <c r="H73" s="56" t="s">
        <v>13</v>
      </c>
      <c r="I73" s="56" t="s">
        <v>14</v>
      </c>
      <c r="J73" s="56" t="s">
        <v>15</v>
      </c>
      <c r="K73" s="56" t="s">
        <v>29</v>
      </c>
      <c r="L73" s="56" t="s">
        <v>17</v>
      </c>
      <c r="M73" s="56" t="s">
        <v>18</v>
      </c>
      <c r="N73" s="56" t="s">
        <v>19</v>
      </c>
      <c r="O73" s="56" t="s">
        <v>30</v>
      </c>
      <c r="P73" s="55" t="s">
        <v>184</v>
      </c>
      <c r="S73" s="55" t="s">
        <v>21</v>
      </c>
      <c r="T73" s="56" t="s">
        <v>27</v>
      </c>
      <c r="U73" s="56" t="s">
        <v>10</v>
      </c>
      <c r="V73" s="56" t="s">
        <v>11</v>
      </c>
      <c r="W73" s="56" t="s">
        <v>28</v>
      </c>
      <c r="X73" s="56" t="s">
        <v>13</v>
      </c>
      <c r="Y73" s="56" t="s">
        <v>14</v>
      </c>
      <c r="Z73" s="56" t="s">
        <v>15</v>
      </c>
      <c r="AA73" s="56" t="s">
        <v>29</v>
      </c>
      <c r="AB73" s="56" t="s">
        <v>17</v>
      </c>
      <c r="AC73" s="56" t="s">
        <v>18</v>
      </c>
      <c r="AD73" s="56" t="s">
        <v>19</v>
      </c>
      <c r="AE73" s="56" t="s">
        <v>30</v>
      </c>
      <c r="AF73" s="55" t="s">
        <v>150</v>
      </c>
    </row>
    <row r="74" spans="1:32" x14ac:dyDescent="0.25">
      <c r="A74" s="10"/>
      <c r="B74" s="10"/>
      <c r="C74" s="20">
        <v>1999</v>
      </c>
      <c r="D74" s="7">
        <v>20.724482545785982</v>
      </c>
      <c r="E74" s="7">
        <v>20.296437925870585</v>
      </c>
      <c r="F74" s="7">
        <v>20.960387105259503</v>
      </c>
      <c r="G74" s="7">
        <v>20.321731173664876</v>
      </c>
      <c r="H74" s="7">
        <v>21.022369385368187</v>
      </c>
      <c r="I74" s="7">
        <v>22.282270900133053</v>
      </c>
      <c r="J74" s="7">
        <v>22.018168913240757</v>
      </c>
      <c r="K74" s="7">
        <v>21.31615773369041</v>
      </c>
      <c r="L74" s="7">
        <v>21.480664624474802</v>
      </c>
      <c r="M74" s="7">
        <v>21.044404566673652</v>
      </c>
      <c r="N74" s="7">
        <v>20.900959830662543</v>
      </c>
      <c r="O74" s="7">
        <v>20.925994259415472</v>
      </c>
      <c r="P74" s="7">
        <v>21.112986185164079</v>
      </c>
      <c r="S74" s="20">
        <v>1999</v>
      </c>
      <c r="T74" s="7">
        <v>22.5</v>
      </c>
      <c r="U74" s="7">
        <v>22.7</v>
      </c>
      <c r="V74" s="7">
        <v>23</v>
      </c>
      <c r="W74" s="7">
        <v>21.5</v>
      </c>
      <c r="X74" s="7">
        <v>22</v>
      </c>
      <c r="Y74" s="7">
        <v>23</v>
      </c>
      <c r="Z74" s="7">
        <v>23</v>
      </c>
      <c r="AA74" s="7">
        <v>22.5</v>
      </c>
      <c r="AB74" s="7">
        <v>22.5</v>
      </c>
      <c r="AC74" s="7">
        <v>22</v>
      </c>
      <c r="AD74" s="7">
        <v>21.5</v>
      </c>
      <c r="AE74" s="7">
        <v>22</v>
      </c>
      <c r="AF74" s="7">
        <v>23</v>
      </c>
    </row>
    <row r="75" spans="1:32" x14ac:dyDescent="0.25">
      <c r="A75" s="10"/>
      <c r="B75" s="10"/>
      <c r="C75" s="20">
        <v>2000</v>
      </c>
      <c r="D75" s="7">
        <v>21.351771019992725</v>
      </c>
      <c r="E75" s="7">
        <v>19.651724137931033</v>
      </c>
      <c r="F75" s="7">
        <v>19.348782566129351</v>
      </c>
      <c r="G75" s="7">
        <v>19.659097752043596</v>
      </c>
      <c r="H75" s="7">
        <v>19.95717739232526</v>
      </c>
      <c r="I75" s="7">
        <v>19.818064453856572</v>
      </c>
      <c r="J75" s="7">
        <v>19.82128189474993</v>
      </c>
      <c r="K75" s="7">
        <v>19.516129032258064</v>
      </c>
      <c r="L75" s="7">
        <v>19.473151418953986</v>
      </c>
      <c r="M75" s="7">
        <v>20.080083268021014</v>
      </c>
      <c r="N75" s="7">
        <v>19.580427417680298</v>
      </c>
      <c r="O75" s="7">
        <v>19.441935483870971</v>
      </c>
      <c r="P75" s="7">
        <v>19.811077081021313</v>
      </c>
      <c r="S75" s="20">
        <v>2000</v>
      </c>
      <c r="T75" s="7">
        <v>23</v>
      </c>
      <c r="U75" s="7">
        <v>23</v>
      </c>
      <c r="V75" s="7">
        <v>23</v>
      </c>
      <c r="W75" s="7">
        <v>22.5</v>
      </c>
      <c r="X75" s="7">
        <v>23</v>
      </c>
      <c r="Y75" s="7">
        <v>21</v>
      </c>
      <c r="Z75" s="7">
        <v>22</v>
      </c>
      <c r="AA75" s="7">
        <v>21.5</v>
      </c>
      <c r="AB75" s="7">
        <v>21.5</v>
      </c>
      <c r="AC75" s="7">
        <v>22</v>
      </c>
      <c r="AD75" s="7">
        <v>21.5</v>
      </c>
      <c r="AE75" s="7">
        <v>22.5</v>
      </c>
      <c r="AF75" s="7">
        <v>23</v>
      </c>
    </row>
    <row r="76" spans="1:32" x14ac:dyDescent="0.25">
      <c r="A76" s="10"/>
      <c r="B76" s="10"/>
      <c r="C76" s="20">
        <v>2001</v>
      </c>
      <c r="D76" s="7">
        <v>20.54423624016734</v>
      </c>
      <c r="E76" s="7">
        <v>20.444621168241856</v>
      </c>
      <c r="F76" s="7">
        <v>20.516129032258064</v>
      </c>
      <c r="G76" s="7">
        <v>22.198319153444878</v>
      </c>
      <c r="H76" s="7">
        <v>21.358494899826209</v>
      </c>
      <c r="I76" s="7">
        <v>19.285388495057123</v>
      </c>
      <c r="J76" s="7">
        <v>20</v>
      </c>
      <c r="K76" s="7">
        <v>21.515640733018479</v>
      </c>
      <c r="L76" s="7">
        <v>20.2025479754329</v>
      </c>
      <c r="M76" s="7">
        <v>20.719779705532329</v>
      </c>
      <c r="N76" s="7">
        <v>20.718504609386873</v>
      </c>
      <c r="O76" s="7">
        <v>20.503225806451614</v>
      </c>
      <c r="P76" s="7">
        <v>20.669794242863833</v>
      </c>
      <c r="S76" s="20">
        <v>2001</v>
      </c>
      <c r="T76" s="7">
        <v>23</v>
      </c>
      <c r="U76" s="7">
        <v>24</v>
      </c>
      <c r="V76" s="7">
        <v>22.5</v>
      </c>
      <c r="W76" s="7">
        <v>24</v>
      </c>
      <c r="X76" s="7">
        <v>23</v>
      </c>
      <c r="Y76" s="7">
        <v>20.5</v>
      </c>
      <c r="Z76" s="7">
        <v>23.5</v>
      </c>
      <c r="AA76" s="7">
        <v>23.8</v>
      </c>
      <c r="AB76" s="7">
        <v>22.5</v>
      </c>
      <c r="AC76" s="7">
        <v>22.8</v>
      </c>
      <c r="AD76" s="7">
        <v>23.2</v>
      </c>
      <c r="AE76" s="7">
        <v>23.8</v>
      </c>
      <c r="AF76" s="7">
        <v>24</v>
      </c>
    </row>
    <row r="77" spans="1:32" x14ac:dyDescent="0.25">
      <c r="A77" s="10"/>
      <c r="B77" s="10"/>
      <c r="C77" s="20">
        <v>2002</v>
      </c>
      <c r="D77" s="7">
        <v>20.45699850737903</v>
      </c>
      <c r="E77" s="7">
        <v>21.271167818880997</v>
      </c>
      <c r="F77" s="7">
        <v>20.784026249713822</v>
      </c>
      <c r="G77" s="7">
        <v>21.074799471617805</v>
      </c>
      <c r="H77" s="7">
        <v>21.179688659907782</v>
      </c>
      <c r="I77" s="7">
        <v>19.362633171967822</v>
      </c>
      <c r="J77" s="7">
        <v>20.209470885482805</v>
      </c>
      <c r="K77" s="7">
        <v>20.213969101518305</v>
      </c>
      <c r="L77" s="7">
        <v>20.736170765500518</v>
      </c>
      <c r="M77" s="7">
        <v>20.575828823759007</v>
      </c>
      <c r="N77" s="7">
        <v>19.932026320901322</v>
      </c>
      <c r="O77" s="7">
        <v>20.136694676291452</v>
      </c>
      <c r="P77" s="7">
        <v>20.490461848914808</v>
      </c>
      <c r="S77" s="20">
        <v>2002</v>
      </c>
      <c r="T77" s="7">
        <v>22.4</v>
      </c>
      <c r="U77" s="7">
        <v>24.2</v>
      </c>
      <c r="V77" s="7">
        <v>22.8</v>
      </c>
      <c r="W77" s="7">
        <v>23.4</v>
      </c>
      <c r="X77" s="7">
        <v>22.4</v>
      </c>
      <c r="Y77" s="7">
        <v>21.2</v>
      </c>
      <c r="Z77" s="7">
        <v>24</v>
      </c>
      <c r="AA77" s="7">
        <v>24</v>
      </c>
      <c r="AB77" s="7">
        <v>22.8</v>
      </c>
      <c r="AC77" s="7">
        <v>21.8</v>
      </c>
      <c r="AD77" s="7">
        <v>20.523076923076925</v>
      </c>
      <c r="AE77" s="7">
        <v>20.957142857142859</v>
      </c>
      <c r="AF77" s="7">
        <v>24.2</v>
      </c>
    </row>
    <row r="78" spans="1:32" x14ac:dyDescent="0.25">
      <c r="A78" s="10"/>
      <c r="B78" s="10"/>
      <c r="C78" s="20">
        <v>2003</v>
      </c>
      <c r="D78" s="7">
        <v>20.419212655623944</v>
      </c>
      <c r="E78" s="7">
        <v>20.627736344537816</v>
      </c>
      <c r="F78" s="7">
        <v>20.355658384942071</v>
      </c>
      <c r="G78" s="7">
        <v>20.207933241595008</v>
      </c>
      <c r="H78" s="7">
        <v>20.280438217696283</v>
      </c>
      <c r="I78" s="7">
        <v>19.656917735858922</v>
      </c>
      <c r="J78" s="7">
        <v>19.49730516795033</v>
      </c>
      <c r="K78" s="7">
        <v>19.585126638331097</v>
      </c>
      <c r="L78" s="7">
        <v>19.909286172161174</v>
      </c>
      <c r="M78" s="7">
        <v>20.025395247541834</v>
      </c>
      <c r="N78" s="7">
        <v>19.932026320901322</v>
      </c>
      <c r="O78" s="7">
        <v>20.136694676291452</v>
      </c>
      <c r="P78" s="7">
        <v>20.049469266855429</v>
      </c>
      <c r="S78" s="20">
        <v>2003</v>
      </c>
      <c r="T78" s="7">
        <v>21.027272727272727</v>
      </c>
      <c r="U78" s="7">
        <v>21.56</v>
      </c>
      <c r="V78" s="7">
        <v>21.225000000000001</v>
      </c>
      <c r="W78" s="7">
        <v>20.893333333333331</v>
      </c>
      <c r="X78" s="7">
        <v>20.999999999999996</v>
      </c>
      <c r="Y78" s="7">
        <v>20.592857142857145</v>
      </c>
      <c r="Z78" s="7">
        <v>20.118181818181821</v>
      </c>
      <c r="AA78" s="7">
        <v>20.492857142857144</v>
      </c>
      <c r="AB78" s="7">
        <v>20.907142857142855</v>
      </c>
      <c r="AC78" s="7">
        <v>20.768750000000004</v>
      </c>
      <c r="AD78" s="7">
        <v>20.523076923076925</v>
      </c>
      <c r="AE78" s="7">
        <v>20.957142857142859</v>
      </c>
      <c r="AF78" s="7">
        <v>21.56</v>
      </c>
    </row>
    <row r="79" spans="1:32" x14ac:dyDescent="0.25">
      <c r="A79" s="10"/>
      <c r="B79" s="10"/>
      <c r="C79" s="20">
        <v>2004</v>
      </c>
      <c r="D79" s="7">
        <v>20.419212655623944</v>
      </c>
      <c r="E79" s="7">
        <v>20.581952332657199</v>
      </c>
      <c r="F79" s="7">
        <v>21.137147217298907</v>
      </c>
      <c r="G79" s="7">
        <v>20.694603660044667</v>
      </c>
      <c r="H79" s="7">
        <v>20.899341153492976</v>
      </c>
      <c r="I79" s="7">
        <v>19.496205546002383</v>
      </c>
      <c r="J79" s="7">
        <v>18.642747453580117</v>
      </c>
      <c r="K79" s="7">
        <v>18.078250694417338</v>
      </c>
      <c r="L79" s="7">
        <v>18.303645089341408</v>
      </c>
      <c r="M79" s="7">
        <v>19.214056451352608</v>
      </c>
      <c r="N79" s="7">
        <v>19.326785697729044</v>
      </c>
      <c r="O79" s="7">
        <v>19.50042582439092</v>
      </c>
      <c r="P79" s="7">
        <v>19.688908312555853</v>
      </c>
      <c r="S79" s="20">
        <v>2004</v>
      </c>
      <c r="T79" s="7">
        <v>21.027272727272727</v>
      </c>
      <c r="U79" s="7">
        <v>21.56</v>
      </c>
      <c r="V79" s="7">
        <v>24.2</v>
      </c>
      <c r="W79" s="7">
        <v>22.4</v>
      </c>
      <c r="X79" s="7">
        <v>22.4</v>
      </c>
      <c r="Y79" s="7">
        <v>20.468305976050406</v>
      </c>
      <c r="Z79" s="7">
        <v>20</v>
      </c>
      <c r="AA79" s="7">
        <v>21</v>
      </c>
      <c r="AB79" s="7">
        <v>20</v>
      </c>
      <c r="AC79" s="7">
        <v>21.2</v>
      </c>
      <c r="AD79" s="7">
        <v>21.4</v>
      </c>
      <c r="AE79" s="7">
        <v>23</v>
      </c>
      <c r="AF79" s="7">
        <v>24.2</v>
      </c>
    </row>
    <row r="80" spans="1:32" x14ac:dyDescent="0.25">
      <c r="A80" s="10"/>
      <c r="B80" s="10"/>
      <c r="C80" s="20">
        <v>2005</v>
      </c>
      <c r="D80" s="7">
        <v>20.438544026873867</v>
      </c>
      <c r="E80" s="7">
        <v>20.416902159874578</v>
      </c>
      <c r="F80" s="7">
        <v>20.784700696950281</v>
      </c>
      <c r="G80" s="7">
        <v>20.659694452203642</v>
      </c>
      <c r="H80" s="7">
        <v>23.704761145517665</v>
      </c>
      <c r="I80" s="7">
        <v>19.656917735858922</v>
      </c>
      <c r="J80" s="7">
        <v>19.49730516795033</v>
      </c>
      <c r="K80" s="7">
        <v>19.585126638331097</v>
      </c>
      <c r="L80" s="7">
        <v>19.909286172161174</v>
      </c>
      <c r="M80" s="7">
        <v>20.025395247541834</v>
      </c>
      <c r="N80" s="7">
        <v>19.932026320901322</v>
      </c>
      <c r="O80" s="7">
        <v>20.136694676291452</v>
      </c>
      <c r="P80" s="7">
        <v>20.399340702721609</v>
      </c>
      <c r="S80" s="20">
        <v>2005</v>
      </c>
      <c r="T80" s="7">
        <v>24</v>
      </c>
      <c r="U80" s="7">
        <v>23.2</v>
      </c>
      <c r="V80" s="7">
        <v>23.2</v>
      </c>
      <c r="W80" s="7">
        <v>25.8</v>
      </c>
      <c r="X80" s="7">
        <v>24.247968093307829</v>
      </c>
      <c r="Y80" s="7">
        <v>20.592857142857145</v>
      </c>
      <c r="Z80" s="7">
        <v>20.118181818181821</v>
      </c>
      <c r="AA80" s="7">
        <v>20.492857142857144</v>
      </c>
      <c r="AB80" s="7">
        <v>20.907142857142855</v>
      </c>
      <c r="AC80" s="7">
        <v>20.768750000000004</v>
      </c>
      <c r="AD80" s="7">
        <v>20.523076923076925</v>
      </c>
      <c r="AE80" s="7">
        <v>20.957142857142859</v>
      </c>
      <c r="AF80" s="7">
        <v>25.8</v>
      </c>
    </row>
    <row r="81" spans="1:32" x14ac:dyDescent="0.25">
      <c r="A81" s="10"/>
      <c r="B81" s="10"/>
      <c r="C81" s="20">
        <v>2006</v>
      </c>
      <c r="D81" s="7">
        <v>22.628570471982062</v>
      </c>
      <c r="E81" s="7">
        <v>21.229564569545964</v>
      </c>
      <c r="F81" s="7">
        <v>20.038829081827295</v>
      </c>
      <c r="G81" s="7">
        <v>21.013469679677939</v>
      </c>
      <c r="H81" s="7">
        <v>20.280438217696283</v>
      </c>
      <c r="I81" s="7">
        <v>18.014790290903143</v>
      </c>
      <c r="J81" s="7">
        <v>16.761562018492786</v>
      </c>
      <c r="K81" s="7">
        <v>17.965385894631023</v>
      </c>
      <c r="L81" s="7">
        <v>20.329468168951028</v>
      </c>
      <c r="M81" s="7">
        <v>20.397401839769952</v>
      </c>
      <c r="N81" s="7">
        <v>21.126625780697783</v>
      </c>
      <c r="O81" s="7">
        <v>22.199734074884446</v>
      </c>
      <c r="P81" s="7">
        <v>20.157227383923235</v>
      </c>
      <c r="S81" s="20">
        <v>2006</v>
      </c>
      <c r="T81" s="7">
        <v>25.2</v>
      </c>
      <c r="U81" s="7">
        <v>25.2</v>
      </c>
      <c r="V81" s="7">
        <v>23</v>
      </c>
      <c r="W81" s="7">
        <v>21.723058728042204</v>
      </c>
      <c r="X81" s="7">
        <v>20.999999999999996</v>
      </c>
      <c r="Y81" s="7">
        <v>20.5</v>
      </c>
      <c r="Z81" s="7">
        <v>20</v>
      </c>
      <c r="AA81" s="7">
        <v>20</v>
      </c>
      <c r="AB81" s="7">
        <v>25.1</v>
      </c>
      <c r="AC81" s="7">
        <v>25</v>
      </c>
      <c r="AD81" s="7">
        <v>21.6</v>
      </c>
      <c r="AE81" s="7">
        <v>23.106756293115797</v>
      </c>
      <c r="AF81" s="7">
        <v>25.2</v>
      </c>
    </row>
    <row r="82" spans="1:32" x14ac:dyDescent="0.25">
      <c r="A82" s="10"/>
      <c r="B82" s="10"/>
      <c r="C82" s="20">
        <v>2007</v>
      </c>
      <c r="D82" s="7">
        <v>22.45166228162028</v>
      </c>
      <c r="E82" s="7">
        <v>21.872235766172174</v>
      </c>
      <c r="F82" s="7">
        <v>21.501848342008454</v>
      </c>
      <c r="G82" s="7">
        <v>20.167732786675803</v>
      </c>
      <c r="H82" s="7">
        <v>20.02563333757195</v>
      </c>
      <c r="I82" s="7">
        <v>19.246837694173937</v>
      </c>
      <c r="J82" s="7">
        <v>19.579744277502758</v>
      </c>
      <c r="K82" s="7">
        <v>19.671261403574633</v>
      </c>
      <c r="L82" s="7">
        <v>16.957255882967431</v>
      </c>
      <c r="M82" s="7">
        <v>20.180207754168372</v>
      </c>
      <c r="N82" s="7">
        <v>21.634863251345994</v>
      </c>
      <c r="O82" s="7">
        <v>20.940007833424083</v>
      </c>
      <c r="P82" s="7">
        <v>20.349272909681392</v>
      </c>
      <c r="S82" s="20">
        <v>2007</v>
      </c>
      <c r="T82" s="7">
        <v>23.14431323462518</v>
      </c>
      <c r="U82" s="7">
        <v>24.8</v>
      </c>
      <c r="V82" s="7">
        <v>23.6</v>
      </c>
      <c r="W82" s="7">
        <v>24.4</v>
      </c>
      <c r="X82" s="7">
        <v>21.4</v>
      </c>
      <c r="Y82" s="7">
        <v>22.8</v>
      </c>
      <c r="Z82" s="7">
        <v>20.6</v>
      </c>
      <c r="AA82" s="7">
        <v>22.8</v>
      </c>
      <c r="AB82" s="7">
        <v>18.2</v>
      </c>
      <c r="AC82" s="7">
        <v>23.8</v>
      </c>
      <c r="AD82" s="7">
        <v>24</v>
      </c>
      <c r="AE82" s="7">
        <v>24.5</v>
      </c>
      <c r="AF82" s="7">
        <v>24.8</v>
      </c>
    </row>
    <row r="83" spans="1:32" x14ac:dyDescent="0.25">
      <c r="A83" s="10"/>
      <c r="B83" s="26" t="s">
        <v>199</v>
      </c>
      <c r="C83" s="20">
        <v>2008</v>
      </c>
      <c r="D83" s="7">
        <v>15.271233183097118</v>
      </c>
      <c r="E83" s="7">
        <v>20.263901293252914</v>
      </c>
      <c r="F83" s="7">
        <v>19.648599491770959</v>
      </c>
      <c r="G83" s="7">
        <v>20.438925404502143</v>
      </c>
      <c r="H83" s="7">
        <v>19.359954151010228</v>
      </c>
      <c r="I83" s="7">
        <v>19.460975769716832</v>
      </c>
      <c r="J83" s="7">
        <v>18.709267996869645</v>
      </c>
      <c r="K83" s="7">
        <v>18.968445840340202</v>
      </c>
      <c r="L83" s="7">
        <v>20.021762549704942</v>
      </c>
      <c r="M83" s="7">
        <v>19.347758358821231</v>
      </c>
      <c r="N83" s="7">
        <v>20.157211890106552</v>
      </c>
      <c r="O83" s="7">
        <v>19.47822162965997</v>
      </c>
      <c r="P83" s="7">
        <v>19.246741273562552</v>
      </c>
      <c r="S83" s="20">
        <v>2008</v>
      </c>
      <c r="T83" s="7">
        <v>17.2</v>
      </c>
      <c r="U83" s="7">
        <v>23.8</v>
      </c>
      <c r="V83" s="7">
        <v>22.4</v>
      </c>
      <c r="W83" s="7">
        <v>23.2</v>
      </c>
      <c r="X83" s="7">
        <v>21.8</v>
      </c>
      <c r="Y83" s="7">
        <v>21.5</v>
      </c>
      <c r="Z83" s="7">
        <v>20.399999999999999</v>
      </c>
      <c r="AA83" s="7">
        <v>20.399999999999999</v>
      </c>
      <c r="AB83" s="7">
        <v>21.8</v>
      </c>
      <c r="AC83" s="7">
        <v>20.8</v>
      </c>
      <c r="AD83" s="7">
        <v>22</v>
      </c>
      <c r="AE83" s="7">
        <v>21.8</v>
      </c>
      <c r="AF83" s="7">
        <v>23.8</v>
      </c>
    </row>
    <row r="84" spans="1:32" x14ac:dyDescent="0.25">
      <c r="A84" s="10"/>
      <c r="C84" s="20">
        <v>2009</v>
      </c>
      <c r="D84" s="7">
        <v>20.419212655623944</v>
      </c>
      <c r="E84" s="7">
        <v>20.44950197967626</v>
      </c>
      <c r="F84" s="7">
        <v>19.743620408427397</v>
      </c>
      <c r="G84" s="7">
        <v>16.40979013075226</v>
      </c>
      <c r="H84" s="7">
        <v>19.447340594403528</v>
      </c>
      <c r="I84" s="7">
        <v>22.240853404250196</v>
      </c>
      <c r="J84" s="7">
        <v>20.927757414784555</v>
      </c>
      <c r="K84" s="7">
        <v>21.885190635507229</v>
      </c>
      <c r="L84" s="7">
        <v>20.040000000000003</v>
      </c>
      <c r="M84" s="7">
        <v>19.922580645161293</v>
      </c>
      <c r="N84" s="7">
        <v>19.932026320901322</v>
      </c>
      <c r="O84" s="7">
        <v>20.748900846434761</v>
      </c>
      <c r="P84" s="7">
        <v>20.184106439229243</v>
      </c>
      <c r="S84" s="20">
        <v>2009</v>
      </c>
      <c r="T84" s="7">
        <v>21.027272727272727</v>
      </c>
      <c r="U84" s="7">
        <v>22</v>
      </c>
      <c r="V84" s="7">
        <v>22.4</v>
      </c>
      <c r="W84" s="7">
        <v>17.600000000000001</v>
      </c>
      <c r="X84" s="7">
        <v>22.6</v>
      </c>
      <c r="Y84" s="7">
        <v>25.4</v>
      </c>
      <c r="Z84" s="7">
        <v>24.2</v>
      </c>
      <c r="AA84" s="7">
        <v>25.2</v>
      </c>
      <c r="AB84" s="7">
        <v>22.2</v>
      </c>
      <c r="AC84" s="7">
        <v>22.6</v>
      </c>
      <c r="AD84" s="7">
        <v>20.523076923076925</v>
      </c>
      <c r="AE84" s="7">
        <v>22.6</v>
      </c>
      <c r="AF84" s="7">
        <v>25.4</v>
      </c>
    </row>
    <row r="85" spans="1:32" x14ac:dyDescent="0.25">
      <c r="A85" s="10"/>
      <c r="C85" s="20">
        <v>2010</v>
      </c>
      <c r="D85" s="7">
        <v>21.218844862305634</v>
      </c>
      <c r="E85" s="7">
        <v>21.885823055973646</v>
      </c>
      <c r="F85" s="7">
        <v>21.309677419354838</v>
      </c>
      <c r="G85" s="7">
        <v>20.053173214772407</v>
      </c>
      <c r="H85" s="7">
        <v>20.019354838709681</v>
      </c>
      <c r="I85" s="7">
        <v>19.213333333333331</v>
      </c>
      <c r="J85" s="7">
        <v>18.51920873756033</v>
      </c>
      <c r="K85" s="7">
        <v>18.50871993291014</v>
      </c>
      <c r="L85" s="7">
        <v>18.29954508717238</v>
      </c>
      <c r="M85" s="7">
        <v>19.051651790478086</v>
      </c>
      <c r="N85" s="7">
        <v>18.486666666666668</v>
      </c>
      <c r="O85" s="7">
        <v>18.754838709677419</v>
      </c>
      <c r="P85" s="7">
        <v>19.597906245606808</v>
      </c>
      <c r="S85" s="20">
        <v>2010</v>
      </c>
      <c r="T85" s="7">
        <v>22.9</v>
      </c>
      <c r="U85" s="7">
        <v>24.2</v>
      </c>
      <c r="V85" s="7">
        <v>23.8</v>
      </c>
      <c r="W85" s="7">
        <v>22.4</v>
      </c>
      <c r="X85" s="7">
        <v>22.4</v>
      </c>
      <c r="Y85" s="7">
        <v>21</v>
      </c>
      <c r="Z85" s="7">
        <v>21.2</v>
      </c>
      <c r="AA85" s="7">
        <v>20.6</v>
      </c>
      <c r="AB85" s="7">
        <v>21</v>
      </c>
      <c r="AC85" s="7">
        <v>22.6</v>
      </c>
      <c r="AD85" s="7">
        <v>21</v>
      </c>
      <c r="AE85" s="7">
        <v>20.8</v>
      </c>
      <c r="AF85" s="7">
        <v>24.2</v>
      </c>
    </row>
    <row r="86" spans="1:32" x14ac:dyDescent="0.25">
      <c r="A86" s="10"/>
      <c r="C86" s="20">
        <v>2011</v>
      </c>
      <c r="D86" s="7">
        <v>19.641394964942336</v>
      </c>
      <c r="E86" s="7">
        <v>19.028571428571432</v>
      </c>
      <c r="F86" s="7">
        <v>18.509677419354837</v>
      </c>
      <c r="G86" s="7">
        <v>18.730940167633783</v>
      </c>
      <c r="H86" s="7">
        <v>18.994539303543892</v>
      </c>
      <c r="I86" s="7">
        <v>19.734398073135598</v>
      </c>
      <c r="J86" s="7">
        <v>19.161290322580648</v>
      </c>
      <c r="K86" s="7">
        <v>19.458210080941871</v>
      </c>
      <c r="L86" s="7">
        <v>19.306666666666665</v>
      </c>
      <c r="M86" s="7">
        <v>19.07741935483871</v>
      </c>
      <c r="N86" s="7">
        <v>18.946666666666665</v>
      </c>
      <c r="O86" s="7">
        <v>19.449116100550309</v>
      </c>
      <c r="P86" s="7">
        <v>19.17096224978744</v>
      </c>
      <c r="S86" s="20">
        <v>2011</v>
      </c>
      <c r="T86" s="7">
        <v>23</v>
      </c>
      <c r="U86" s="7">
        <v>22</v>
      </c>
      <c r="V86" s="7">
        <v>21.4</v>
      </c>
      <c r="W86" s="7">
        <v>21.6</v>
      </c>
      <c r="X86" s="7">
        <v>21</v>
      </c>
      <c r="Y86" s="7">
        <v>21.8</v>
      </c>
      <c r="Z86" s="7">
        <v>21.4</v>
      </c>
      <c r="AA86" s="7">
        <v>22</v>
      </c>
      <c r="AB86" s="7">
        <v>22.4</v>
      </c>
      <c r="AC86" s="7">
        <v>21</v>
      </c>
      <c r="AD86" s="7">
        <v>21.2</v>
      </c>
      <c r="AE86" s="7">
        <v>21.8</v>
      </c>
      <c r="AF86" s="7">
        <v>23</v>
      </c>
    </row>
    <row r="87" spans="1:32" x14ac:dyDescent="0.25">
      <c r="A87" s="10"/>
      <c r="C87" s="20">
        <v>2012</v>
      </c>
      <c r="D87" s="7">
        <v>19.806451612903224</v>
      </c>
      <c r="E87" s="7">
        <v>19.675862068965518</v>
      </c>
      <c r="F87" s="7">
        <v>20.355658384942071</v>
      </c>
      <c r="G87" s="7">
        <v>20.207933241595008</v>
      </c>
      <c r="H87" s="7">
        <v>20.280438217696283</v>
      </c>
      <c r="I87" s="7">
        <v>19.656917735858922</v>
      </c>
      <c r="J87" s="7">
        <v>19.49730516795033</v>
      </c>
      <c r="K87" s="7">
        <v>19.585126638331097</v>
      </c>
      <c r="L87" s="7">
        <v>19.909286172161174</v>
      </c>
      <c r="M87" s="7">
        <v>20.025395247541834</v>
      </c>
      <c r="N87" s="7">
        <v>19.932026320901322</v>
      </c>
      <c r="O87" s="7">
        <v>20.136694676291452</v>
      </c>
      <c r="P87" s="7">
        <v>19.92372697385473</v>
      </c>
      <c r="S87" s="20">
        <v>2012</v>
      </c>
      <c r="T87" s="7">
        <v>22.4</v>
      </c>
      <c r="U87" s="7">
        <v>22.4</v>
      </c>
      <c r="V87" s="7">
        <v>21.225000000000001</v>
      </c>
      <c r="W87" s="7">
        <v>20.893333333333331</v>
      </c>
      <c r="X87" s="7">
        <v>20.999999999999996</v>
      </c>
      <c r="Y87" s="7">
        <v>20.592857142857145</v>
      </c>
      <c r="Z87" s="7">
        <v>20.118181818181821</v>
      </c>
      <c r="AA87" s="7">
        <v>20.492857142857144</v>
      </c>
      <c r="AB87" s="7">
        <v>20.907142857142855</v>
      </c>
      <c r="AC87" s="7">
        <v>20.768750000000004</v>
      </c>
      <c r="AD87" s="7">
        <v>20.523076923076925</v>
      </c>
      <c r="AE87" s="7">
        <v>20.957142857142859</v>
      </c>
      <c r="AF87" s="7">
        <v>22.4</v>
      </c>
    </row>
    <row r="88" spans="1:32" x14ac:dyDescent="0.25">
      <c r="A88" s="10"/>
      <c r="C88" s="20">
        <v>2013</v>
      </c>
      <c r="D88" s="7">
        <v>20.419212655623944</v>
      </c>
      <c r="E88" s="7">
        <v>20.627736344537816</v>
      </c>
      <c r="F88" s="7">
        <v>20.355658384942071</v>
      </c>
      <c r="G88" s="7">
        <v>20.306666666666665</v>
      </c>
      <c r="H88" s="7">
        <v>20.280438217696283</v>
      </c>
      <c r="I88" s="7">
        <v>19.656917735858922</v>
      </c>
      <c r="J88" s="7">
        <v>19.49730516795033</v>
      </c>
      <c r="K88" s="7">
        <v>19.148387096774194</v>
      </c>
      <c r="L88" s="7">
        <v>19.909286172161174</v>
      </c>
      <c r="M88" s="7">
        <v>20.025395247541834</v>
      </c>
      <c r="N88" s="7">
        <v>19.932026320901322</v>
      </c>
      <c r="O88" s="7">
        <v>20.136694676291452</v>
      </c>
      <c r="P88" s="7">
        <v>20.020491395523603</v>
      </c>
      <c r="S88" s="20">
        <v>2013</v>
      </c>
      <c r="T88" s="7">
        <v>21.027272727272727</v>
      </c>
      <c r="U88" s="7">
        <v>21.56</v>
      </c>
      <c r="V88" s="7">
        <v>21.225000000000001</v>
      </c>
      <c r="W88" s="7">
        <v>23</v>
      </c>
      <c r="X88" s="7">
        <v>20.999999999999996</v>
      </c>
      <c r="Y88" s="7">
        <v>20.592857142857145</v>
      </c>
      <c r="Z88" s="7">
        <v>20.118181818181821</v>
      </c>
      <c r="AA88" s="7">
        <v>21</v>
      </c>
      <c r="AB88" s="7">
        <v>20.907142857142855</v>
      </c>
      <c r="AC88" s="7">
        <v>20.768750000000004</v>
      </c>
      <c r="AD88" s="7">
        <v>20.523076923076925</v>
      </c>
      <c r="AE88" s="7">
        <v>20.957142857142859</v>
      </c>
      <c r="AF88" s="7">
        <v>23</v>
      </c>
    </row>
    <row r="89" spans="1:32" x14ac:dyDescent="0.25">
      <c r="A89" s="10"/>
      <c r="C89" s="20">
        <v>2014</v>
      </c>
      <c r="D89" s="7">
        <v>20.390322580645162</v>
      </c>
      <c r="E89" s="7">
        <v>20.660714285714285</v>
      </c>
      <c r="F89" s="7">
        <v>20.554838709677419</v>
      </c>
      <c r="G89" s="7">
        <v>20.473333333333336</v>
      </c>
      <c r="H89" s="7">
        <v>20.038709677419355</v>
      </c>
      <c r="I89" s="7">
        <v>19.320000000000004</v>
      </c>
      <c r="J89" s="7">
        <v>19.483870967741936</v>
      </c>
      <c r="K89" s="7">
        <v>19.296774193548384</v>
      </c>
      <c r="L89" s="7">
        <v>20.126666666666662</v>
      </c>
      <c r="M89" s="7">
        <v>19.86451612903226</v>
      </c>
      <c r="N89" s="7">
        <v>19.826666666666664</v>
      </c>
      <c r="O89" s="7">
        <v>19.980645161290319</v>
      </c>
      <c r="P89" s="7">
        <v>19.996712328767117</v>
      </c>
      <c r="S89" s="20">
        <v>2014</v>
      </c>
      <c r="T89" s="7">
        <v>22.6</v>
      </c>
      <c r="U89" s="7">
        <v>23.6</v>
      </c>
      <c r="V89" s="7">
        <v>24</v>
      </c>
      <c r="W89" s="7">
        <v>22.8</v>
      </c>
      <c r="X89" s="7">
        <v>23.4</v>
      </c>
      <c r="Y89" s="7">
        <v>21</v>
      </c>
      <c r="Z89" s="7">
        <v>21</v>
      </c>
      <c r="AA89" s="7">
        <v>21.4</v>
      </c>
      <c r="AB89" s="7">
        <v>23</v>
      </c>
      <c r="AC89" s="7">
        <v>22.4</v>
      </c>
      <c r="AD89" s="7">
        <v>22.4</v>
      </c>
      <c r="AE89" s="7">
        <v>22</v>
      </c>
      <c r="AF89" s="7">
        <v>24</v>
      </c>
    </row>
    <row r="90" spans="1:32" x14ac:dyDescent="0.25">
      <c r="A90" s="10"/>
      <c r="B90" s="16" t="s">
        <v>201</v>
      </c>
      <c r="C90" s="20">
        <v>2015</v>
      </c>
      <c r="D90" s="7">
        <v>20.267741935483869</v>
      </c>
      <c r="E90" s="7">
        <v>20.685714285714283</v>
      </c>
      <c r="F90" s="7">
        <v>20.496774193548386</v>
      </c>
      <c r="G90" s="7">
        <v>20.493333333333332</v>
      </c>
      <c r="H90" s="7">
        <v>20.741935483870964</v>
      </c>
      <c r="I90" s="7">
        <v>19.240000000000002</v>
      </c>
      <c r="J90" s="7">
        <v>19.903225806451612</v>
      </c>
      <c r="K90" s="7">
        <v>19.716129032258063</v>
      </c>
      <c r="L90" s="7">
        <v>20.660000000000004</v>
      </c>
      <c r="M90" s="7">
        <v>21.025806451612905</v>
      </c>
      <c r="N90" s="7">
        <v>20.073333333333331</v>
      </c>
      <c r="O90" s="7">
        <v>20.86808647834502</v>
      </c>
      <c r="P90" s="7">
        <v>20.347426522818353</v>
      </c>
      <c r="S90" s="20">
        <v>2015</v>
      </c>
      <c r="T90" s="7">
        <v>22</v>
      </c>
      <c r="U90" s="7">
        <v>23.8</v>
      </c>
      <c r="V90" s="7">
        <v>24.2</v>
      </c>
      <c r="W90" s="7">
        <v>22.4</v>
      </c>
      <c r="X90" s="7">
        <v>23.6</v>
      </c>
      <c r="Y90" s="7">
        <v>21.2</v>
      </c>
      <c r="Z90" s="7">
        <v>23.8</v>
      </c>
      <c r="AA90" s="7">
        <v>20.8</v>
      </c>
      <c r="AB90" s="7">
        <v>22.2</v>
      </c>
      <c r="AC90" s="7">
        <v>23.6</v>
      </c>
      <c r="AD90" s="7">
        <v>23</v>
      </c>
      <c r="AE90" s="7">
        <v>23.4</v>
      </c>
      <c r="AF90" s="7">
        <v>24.2</v>
      </c>
    </row>
    <row r="91" spans="1:32" x14ac:dyDescent="0.25">
      <c r="A91" s="10"/>
      <c r="B91" s="10"/>
      <c r="C91" s="20">
        <v>2016</v>
      </c>
      <c r="D91" s="7">
        <v>21.210859976282464</v>
      </c>
      <c r="E91" s="7">
        <v>21.902775958446647</v>
      </c>
      <c r="F91" s="7">
        <v>21.961290322580648</v>
      </c>
      <c r="G91" s="7">
        <v>20.846530251022742</v>
      </c>
      <c r="H91" s="7">
        <v>20.509677419354837</v>
      </c>
      <c r="I91" s="7">
        <v>19.733333333333331</v>
      </c>
      <c r="J91" s="7">
        <v>19.517788187981253</v>
      </c>
      <c r="K91" s="7">
        <v>19.819354838709678</v>
      </c>
      <c r="L91" s="7">
        <v>20.59333333333333</v>
      </c>
      <c r="M91" s="7">
        <v>20.95831513377555</v>
      </c>
      <c r="N91" s="7">
        <v>20.019999999999996</v>
      </c>
      <c r="O91" s="7">
        <v>20.282337662288818</v>
      </c>
      <c r="P91" s="7">
        <v>20.609357213376519</v>
      </c>
      <c r="S91" s="20">
        <v>2016</v>
      </c>
      <c r="T91" s="7">
        <v>23.8</v>
      </c>
      <c r="U91" s="7">
        <v>24.2</v>
      </c>
      <c r="V91" s="7">
        <v>25.2</v>
      </c>
      <c r="W91" s="7">
        <v>23.2</v>
      </c>
      <c r="X91" s="7">
        <v>23.2</v>
      </c>
      <c r="Y91" s="7">
        <v>23.2</v>
      </c>
      <c r="Z91" s="7">
        <v>21.4</v>
      </c>
      <c r="AA91" s="7">
        <v>22</v>
      </c>
      <c r="AB91" s="7">
        <v>24</v>
      </c>
      <c r="AC91" s="7">
        <v>22.6</v>
      </c>
      <c r="AD91" s="7">
        <v>22.4</v>
      </c>
      <c r="AE91" s="7">
        <v>23.6</v>
      </c>
      <c r="AF91" s="7">
        <v>25.2</v>
      </c>
    </row>
    <row r="92" spans="1:32" x14ac:dyDescent="0.25">
      <c r="A92" s="10"/>
      <c r="B92" s="10"/>
      <c r="C92" s="20">
        <v>2017</v>
      </c>
      <c r="D92" s="7">
        <v>19.722580645161297</v>
      </c>
      <c r="E92" s="7">
        <v>20.577621600853661</v>
      </c>
      <c r="F92" s="7">
        <v>18.735483870967741</v>
      </c>
      <c r="G92" s="7">
        <v>19.680000000000007</v>
      </c>
      <c r="H92" s="7">
        <v>19.432258064516127</v>
      </c>
      <c r="I92" s="7">
        <v>19.12</v>
      </c>
      <c r="J92" s="7">
        <v>18.941935483870971</v>
      </c>
      <c r="K92" s="7">
        <v>19.316129032258068</v>
      </c>
      <c r="L92" s="7">
        <v>19.553333333333331</v>
      </c>
      <c r="M92" s="7">
        <v>20.032258064516128</v>
      </c>
      <c r="N92" s="7">
        <v>19.673333333333332</v>
      </c>
      <c r="O92" s="7">
        <v>19.806451612903221</v>
      </c>
      <c r="P92" s="7">
        <v>19.541296999517538</v>
      </c>
      <c r="S92" s="20">
        <v>2017</v>
      </c>
      <c r="T92" s="7">
        <v>22.4</v>
      </c>
      <c r="U92" s="7">
        <v>24.8</v>
      </c>
      <c r="V92" s="7">
        <v>21.8</v>
      </c>
      <c r="W92" s="7">
        <v>22.4</v>
      </c>
      <c r="X92" s="7">
        <v>21.6</v>
      </c>
      <c r="Y92" s="7">
        <v>21</v>
      </c>
      <c r="Z92" s="7">
        <v>21</v>
      </c>
      <c r="AA92" s="7">
        <v>22</v>
      </c>
      <c r="AB92" s="7">
        <v>22.2</v>
      </c>
      <c r="AC92" s="7">
        <v>22.4</v>
      </c>
      <c r="AD92" s="7">
        <v>21.8</v>
      </c>
      <c r="AE92" s="7">
        <v>22.8</v>
      </c>
      <c r="AF92" s="7">
        <v>24.8</v>
      </c>
    </row>
    <row r="93" spans="1:32" x14ac:dyDescent="0.25">
      <c r="A93" s="10"/>
      <c r="B93" s="10"/>
      <c r="C93" s="20">
        <v>2018</v>
      </c>
      <c r="D93" s="7">
        <v>19.619354838709679</v>
      </c>
      <c r="E93" s="7">
        <v>19.900000000000002</v>
      </c>
      <c r="F93" s="7">
        <v>20.56774193548387</v>
      </c>
      <c r="G93" s="7">
        <v>18.779999999999998</v>
      </c>
      <c r="H93" s="7">
        <v>19.451612903225808</v>
      </c>
      <c r="I93" s="7">
        <v>19.452782680603661</v>
      </c>
      <c r="J93" s="7">
        <v>19.251612903225809</v>
      </c>
      <c r="K93" s="7">
        <v>19.135483870967747</v>
      </c>
      <c r="L93" s="7">
        <v>19.899999999999999</v>
      </c>
      <c r="M93" s="7">
        <v>20.070967741935483</v>
      </c>
      <c r="N93" s="7">
        <v>20.493333333333336</v>
      </c>
      <c r="O93" s="7">
        <v>20.58064516129032</v>
      </c>
      <c r="P93" s="7">
        <v>19.767078028542777</v>
      </c>
      <c r="S93" s="20">
        <v>2018</v>
      </c>
      <c r="T93" s="7">
        <v>22.6</v>
      </c>
      <c r="U93" s="7">
        <v>21.6</v>
      </c>
      <c r="V93" s="7">
        <v>23.4</v>
      </c>
      <c r="W93" s="7">
        <v>21.2</v>
      </c>
      <c r="X93" s="7">
        <v>21.2</v>
      </c>
      <c r="Y93" s="7">
        <v>22</v>
      </c>
      <c r="Z93" s="7">
        <v>21.2</v>
      </c>
      <c r="AA93" s="7">
        <v>21.4</v>
      </c>
      <c r="AB93" s="7">
        <v>22.6</v>
      </c>
      <c r="AC93" s="7">
        <v>21.8</v>
      </c>
      <c r="AD93" s="7">
        <v>22.8</v>
      </c>
      <c r="AE93" s="7">
        <v>22.6</v>
      </c>
      <c r="AF93" s="7">
        <v>23.4</v>
      </c>
    </row>
    <row r="94" spans="1:32" x14ac:dyDescent="0.25">
      <c r="A94" s="10"/>
      <c r="B94" s="10"/>
      <c r="C94" s="20">
        <v>2019</v>
      </c>
      <c r="D94" s="7">
        <v>20.320933203609229</v>
      </c>
      <c r="E94" s="7">
        <v>21.314285714285713</v>
      </c>
      <c r="F94" s="7">
        <v>20.580645161290324</v>
      </c>
      <c r="G94" s="7">
        <v>20.199999999999996</v>
      </c>
      <c r="H94" s="7">
        <v>19.817554822731331</v>
      </c>
      <c r="I94" s="7">
        <v>19.180000000000003</v>
      </c>
      <c r="J94" s="7">
        <v>19.78709677419355</v>
      </c>
      <c r="K94" s="7">
        <v>19.303225806451607</v>
      </c>
      <c r="L94" s="7">
        <v>20.093333333333327</v>
      </c>
      <c r="M94" s="7">
        <v>19.509677419354841</v>
      </c>
      <c r="N94" s="7">
        <v>19.766666666666669</v>
      </c>
      <c r="O94" s="7">
        <v>20.069619633089314</v>
      </c>
      <c r="P94" s="7">
        <v>19.986442020389948</v>
      </c>
      <c r="S94" s="20">
        <v>2019</v>
      </c>
      <c r="T94" s="7">
        <v>23.8</v>
      </c>
      <c r="U94" s="7">
        <v>24.4</v>
      </c>
      <c r="V94" s="7">
        <v>23</v>
      </c>
      <c r="W94" s="7">
        <v>22.4</v>
      </c>
      <c r="X94" s="7">
        <v>22.6</v>
      </c>
      <c r="Y94" s="7">
        <v>21.4</v>
      </c>
      <c r="Z94" s="7">
        <v>21.8</v>
      </c>
      <c r="AA94" s="7">
        <v>21.6</v>
      </c>
      <c r="AB94" s="7">
        <v>22</v>
      </c>
      <c r="AC94" s="7">
        <v>22.6</v>
      </c>
      <c r="AD94" s="7">
        <v>22.8</v>
      </c>
      <c r="AE94" s="7">
        <v>23</v>
      </c>
      <c r="AF94" s="7">
        <v>24.4</v>
      </c>
    </row>
    <row r="95" spans="1:32" x14ac:dyDescent="0.25">
      <c r="A95" s="35"/>
      <c r="B95" s="35"/>
      <c r="C95" s="55" t="s">
        <v>61</v>
      </c>
      <c r="D95" s="57">
        <v>20.36870635806843</v>
      </c>
      <c r="E95" s="57">
        <v>20.634556530359152</v>
      </c>
      <c r="F95" s="57">
        <v>20.392722589463247</v>
      </c>
      <c r="G95" s="57">
        <v>20.124667005456214</v>
      </c>
      <c r="H95" s="57">
        <v>20.337245528741946</v>
      </c>
      <c r="I95" s="57">
        <v>19.658549432852514</v>
      </c>
      <c r="J95" s="57">
        <v>19.486916700481473</v>
      </c>
      <c r="K95" s="57">
        <v>19.599439279465155</v>
      </c>
      <c r="L95" s="57">
        <v>19.795937599260821</v>
      </c>
      <c r="M95" s="57">
        <v>20.055918785189078</v>
      </c>
      <c r="N95" s="57">
        <v>20.015438241413502</v>
      </c>
      <c r="O95" s="57">
        <v>20.200650459972586</v>
      </c>
      <c r="P95" s="58">
        <v>20.053242055262306</v>
      </c>
      <c r="S95" s="55" t="s">
        <v>182</v>
      </c>
      <c r="T95" s="57">
        <v>25.2</v>
      </c>
      <c r="U95" s="57">
        <v>25.2</v>
      </c>
      <c r="V95" s="57">
        <v>25.2</v>
      </c>
      <c r="W95" s="57">
        <v>25.8</v>
      </c>
      <c r="X95" s="57">
        <v>24.247968093307829</v>
      </c>
      <c r="Y95" s="57">
        <v>25.4</v>
      </c>
      <c r="Z95" s="57">
        <v>24.2</v>
      </c>
      <c r="AA95" s="57">
        <v>25.2</v>
      </c>
      <c r="AB95" s="57">
        <v>25.1</v>
      </c>
      <c r="AC95" s="57">
        <v>25</v>
      </c>
      <c r="AD95" s="57">
        <v>24</v>
      </c>
      <c r="AE95" s="57">
        <v>24.5</v>
      </c>
      <c r="AF95" s="58">
        <v>25.8</v>
      </c>
    </row>
    <row r="106" spans="3:16" x14ac:dyDescent="0.25">
      <c r="C106" s="1"/>
      <c r="D106" s="1" t="s">
        <v>27</v>
      </c>
      <c r="E106" s="1" t="s">
        <v>10</v>
      </c>
      <c r="F106" s="1" t="s">
        <v>11</v>
      </c>
      <c r="G106" s="1" t="s">
        <v>28</v>
      </c>
      <c r="H106" s="1" t="s">
        <v>13</v>
      </c>
      <c r="I106" s="1" t="s">
        <v>14</v>
      </c>
      <c r="J106" s="1" t="s">
        <v>15</v>
      </c>
      <c r="K106" s="1" t="s">
        <v>29</v>
      </c>
      <c r="L106" s="1" t="s">
        <v>17</v>
      </c>
      <c r="M106" s="1" t="s">
        <v>18</v>
      </c>
      <c r="N106" s="1" t="s">
        <v>19</v>
      </c>
      <c r="O106" s="1" t="s">
        <v>30</v>
      </c>
      <c r="P106" s="1" t="s">
        <v>21</v>
      </c>
    </row>
    <row r="107" spans="3:16" x14ac:dyDescent="0.25">
      <c r="C107" s="1" t="s">
        <v>8</v>
      </c>
      <c r="D107" s="7">
        <v>15.193003407155134</v>
      </c>
      <c r="E107" s="7">
        <v>15.449104032985939</v>
      </c>
      <c r="F107" s="7">
        <v>15.449090210642799</v>
      </c>
      <c r="G107" s="7">
        <v>15.474903332862917</v>
      </c>
      <c r="H107" s="7">
        <v>15.613282612173551</v>
      </c>
      <c r="I107" s="7">
        <v>15.333213369928316</v>
      </c>
      <c r="J107" s="7">
        <v>15.152816400194711</v>
      </c>
      <c r="K107" s="7">
        <v>15.064211810024702</v>
      </c>
      <c r="L107" s="7">
        <v>15.210155341765772</v>
      </c>
      <c r="M107" s="7">
        <v>15.310310496998181</v>
      </c>
      <c r="N107" s="7">
        <v>15.235615001464438</v>
      </c>
      <c r="O107" s="7">
        <v>15.23525414159478</v>
      </c>
      <c r="P107" s="7">
        <v>15.308910268994634</v>
      </c>
    </row>
    <row r="108" spans="3:16" x14ac:dyDescent="0.25">
      <c r="C108" s="1" t="s">
        <v>214</v>
      </c>
      <c r="D108" s="7">
        <v>16.182795698924728</v>
      </c>
      <c r="E108" s="7">
        <v>16.48735632183908</v>
      </c>
      <c r="F108" s="7">
        <v>16.739784946236558</v>
      </c>
      <c r="G108" s="7">
        <v>16.208888888888886</v>
      </c>
      <c r="H108" s="7">
        <v>16.620430107526882</v>
      </c>
      <c r="I108" s="7">
        <v>16.202322523713079</v>
      </c>
      <c r="J108" s="7">
        <v>15.944086021505377</v>
      </c>
      <c r="K108" s="7">
        <v>15.891397849462368</v>
      </c>
      <c r="L108" s="7">
        <v>16.59666666666666</v>
      </c>
      <c r="M108" s="7">
        <v>15.953274021037423</v>
      </c>
      <c r="N108" s="7">
        <v>15.926428247625012</v>
      </c>
      <c r="O108" s="7">
        <v>16.026881720430108</v>
      </c>
      <c r="P108" s="7">
        <v>16.739784946236558</v>
      </c>
    </row>
    <row r="109" spans="3:16" x14ac:dyDescent="0.25">
      <c r="C109" s="1" t="s">
        <v>215</v>
      </c>
      <c r="D109" s="7">
        <v>13.325601494192151</v>
      </c>
      <c r="E109" s="7">
        <v>14.426436781609196</v>
      </c>
      <c r="F109" s="7">
        <v>14.436033889244507</v>
      </c>
      <c r="G109" s="7">
        <v>14.449926043203751</v>
      </c>
      <c r="H109" s="7">
        <v>14.661539478164732</v>
      </c>
      <c r="I109" s="7">
        <v>14.302265251854907</v>
      </c>
      <c r="J109" s="7">
        <v>13.983333333333334</v>
      </c>
      <c r="K109" s="7">
        <v>12.871310643772595</v>
      </c>
      <c r="L109" s="7">
        <v>12.912576185804143</v>
      </c>
      <c r="M109" s="7">
        <v>13.915281206941843</v>
      </c>
      <c r="N109" s="7">
        <v>14.307777777777778</v>
      </c>
      <c r="O109" s="7">
        <v>13.935863900671157</v>
      </c>
      <c r="P109" s="7">
        <v>12.871310643772595</v>
      </c>
    </row>
    <row r="110" spans="3:16" x14ac:dyDescent="0.25">
      <c r="C110" s="1" t="s">
        <v>220</v>
      </c>
      <c r="D110" s="7">
        <v>14.478237813278096</v>
      </c>
      <c r="E110" s="7">
        <v>14.996804262034843</v>
      </c>
      <c r="F110" s="7">
        <v>14.436033889244507</v>
      </c>
      <c r="G110" s="7">
        <v>15.837012483390811</v>
      </c>
      <c r="H110" s="7">
        <v>14.661539478164732</v>
      </c>
      <c r="I110" s="7">
        <v>15.693404987577226</v>
      </c>
      <c r="J110" s="7">
        <v>15.422796508007092</v>
      </c>
      <c r="K110" s="7">
        <v>14.96021505376344</v>
      </c>
      <c r="L110" s="7">
        <v>15.81587061973037</v>
      </c>
      <c r="M110" s="7">
        <v>15.538709677419355</v>
      </c>
      <c r="N110" s="7">
        <v>15.924424281178064</v>
      </c>
      <c r="O110" s="7">
        <v>15.433850315738123</v>
      </c>
      <c r="P110" s="7">
        <v>15.26202611901471</v>
      </c>
    </row>
    <row r="111" spans="3:16" x14ac:dyDescent="0.25">
      <c r="C111" s="1" t="s">
        <v>221</v>
      </c>
      <c r="D111" s="7">
        <v>15.413978494623656</v>
      </c>
      <c r="E111" s="7">
        <v>15.65</v>
      </c>
      <c r="F111" s="7">
        <v>16.00752688172043</v>
      </c>
      <c r="G111" s="7">
        <v>16.158888888888889</v>
      </c>
      <c r="H111" s="7">
        <v>16.620430107526882</v>
      </c>
      <c r="I111" s="7">
        <v>15.551111111111112</v>
      </c>
      <c r="J111" s="7">
        <v>15.627956989247314</v>
      </c>
      <c r="K111" s="7">
        <v>15.718279569892475</v>
      </c>
      <c r="L111" s="7">
        <v>15.828888888888889</v>
      </c>
      <c r="M111" s="7">
        <v>15.950566990002297</v>
      </c>
      <c r="N111" s="7">
        <v>15.624444444444446</v>
      </c>
      <c r="O111" s="7">
        <v>15.564516129032258</v>
      </c>
      <c r="P111" s="7">
        <v>15.811235369927129</v>
      </c>
    </row>
  </sheetData>
  <phoneticPr fontId="2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8">
    <tabColor rgb="FF00B0F0"/>
  </sheetPr>
  <dimension ref="B2:FV87"/>
  <sheetViews>
    <sheetView topLeftCell="EX1" zoomScale="85" zoomScaleNormal="85" workbookViewId="0">
      <selection activeCell="ET36" sqref="ET36"/>
    </sheetView>
  </sheetViews>
  <sheetFormatPr baseColWidth="10" defaultRowHeight="15" x14ac:dyDescent="0.25"/>
  <cols>
    <col min="2" max="2" width="9.7109375" bestFit="1" customWidth="1"/>
    <col min="3" max="14" width="9.42578125" customWidth="1"/>
    <col min="17" max="29" width="8.42578125" customWidth="1"/>
    <col min="32" max="32" width="8.85546875" bestFit="1" customWidth="1"/>
    <col min="33" max="33" width="37.140625" bestFit="1" customWidth="1"/>
    <col min="34" max="34" width="16.85546875" customWidth="1"/>
    <col min="35" max="35" width="9.28515625" bestFit="1" customWidth="1"/>
    <col min="36" max="36" width="11.5703125" bestFit="1" customWidth="1"/>
    <col min="37" max="37" width="10.42578125" bestFit="1" customWidth="1"/>
    <col min="38" max="38" width="6.140625" bestFit="1" customWidth="1"/>
    <col min="39" max="39" width="5" customWidth="1"/>
    <col min="40" max="92" width="10.85546875" customWidth="1"/>
    <col min="93" max="93" width="13.5703125" bestFit="1" customWidth="1"/>
    <col min="94" max="120" width="10.85546875" customWidth="1"/>
    <col min="134" max="134" width="26.42578125" bestFit="1" customWidth="1"/>
    <col min="135" max="135" width="11.42578125" bestFit="1" customWidth="1"/>
    <col min="137" max="137" width="37.140625" bestFit="1" customWidth="1"/>
    <col min="138" max="150" width="9.140625" customWidth="1"/>
    <col min="151" max="151" width="37.140625" bestFit="1" customWidth="1"/>
    <col min="152" max="164" width="9" customWidth="1"/>
    <col min="165" max="165" width="37.140625" bestFit="1" customWidth="1"/>
  </cols>
  <sheetData>
    <row r="2" spans="2:178" x14ac:dyDescent="0.25"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</row>
    <row r="3" spans="2:178" x14ac:dyDescent="0.25">
      <c r="D3" t="s">
        <v>33</v>
      </c>
      <c r="E3">
        <v>239005.73613767</v>
      </c>
      <c r="BN3">
        <v>31</v>
      </c>
      <c r="BO3" s="12">
        <v>28.25</v>
      </c>
      <c r="BP3">
        <v>31</v>
      </c>
      <c r="BQ3">
        <v>30</v>
      </c>
      <c r="BR3">
        <v>31</v>
      </c>
      <c r="BS3">
        <v>30</v>
      </c>
      <c r="BT3">
        <v>31</v>
      </c>
      <c r="BU3">
        <v>31</v>
      </c>
      <c r="BV3">
        <v>30</v>
      </c>
      <c r="BW3">
        <v>31</v>
      </c>
      <c r="BX3">
        <v>30</v>
      </c>
      <c r="BY3">
        <v>31</v>
      </c>
    </row>
    <row r="4" spans="2:178" x14ac:dyDescent="0.25">
      <c r="C4" t="s">
        <v>37</v>
      </c>
      <c r="G4" t="s">
        <v>34</v>
      </c>
      <c r="R4" t="s">
        <v>38</v>
      </c>
      <c r="V4" t="s">
        <v>35</v>
      </c>
      <c r="W4" t="s">
        <v>36</v>
      </c>
      <c r="AO4" t="s">
        <v>37</v>
      </c>
      <c r="AS4" t="s">
        <v>34</v>
      </c>
      <c r="BB4" t="s">
        <v>38</v>
      </c>
      <c r="BO4" t="s">
        <v>40</v>
      </c>
      <c r="CC4" t="s">
        <v>7</v>
      </c>
      <c r="CQ4" t="s">
        <v>25</v>
      </c>
      <c r="DE4" t="s">
        <v>39</v>
      </c>
      <c r="DH4" t="s">
        <v>34</v>
      </c>
      <c r="DR4" t="s">
        <v>41</v>
      </c>
      <c r="EI4" t="s">
        <v>41</v>
      </c>
      <c r="EV4" t="s">
        <v>63</v>
      </c>
      <c r="FJ4" t="s">
        <v>64</v>
      </c>
    </row>
    <row r="5" spans="2:178" x14ac:dyDescent="0.25">
      <c r="B5" s="1" t="s">
        <v>31</v>
      </c>
      <c r="C5" s="1" t="s">
        <v>27</v>
      </c>
      <c r="D5" s="1" t="s">
        <v>10</v>
      </c>
      <c r="E5" s="1" t="s">
        <v>11</v>
      </c>
      <c r="F5" s="1" t="s">
        <v>28</v>
      </c>
      <c r="G5" s="1" t="s">
        <v>13</v>
      </c>
      <c r="H5" s="1" t="s">
        <v>14</v>
      </c>
      <c r="I5" s="1" t="s">
        <v>15</v>
      </c>
      <c r="J5" s="1" t="s">
        <v>29</v>
      </c>
      <c r="K5" s="1" t="s">
        <v>17</v>
      </c>
      <c r="L5" s="1" t="s">
        <v>18</v>
      </c>
      <c r="M5" s="1" t="s">
        <v>19</v>
      </c>
      <c r="N5" s="1" t="s">
        <v>30</v>
      </c>
      <c r="Q5" s="1" t="s">
        <v>31</v>
      </c>
      <c r="R5" s="1" t="s">
        <v>27</v>
      </c>
      <c r="S5" s="1" t="s">
        <v>10</v>
      </c>
      <c r="T5" s="1" t="s">
        <v>11</v>
      </c>
      <c r="U5" s="1" t="s">
        <v>28</v>
      </c>
      <c r="V5" s="1" t="s">
        <v>13</v>
      </c>
      <c r="W5" s="1" t="s">
        <v>14</v>
      </c>
      <c r="X5" s="1" t="s">
        <v>15</v>
      </c>
      <c r="Y5" s="1" t="s">
        <v>29</v>
      </c>
      <c r="Z5" s="1" t="s">
        <v>17</v>
      </c>
      <c r="AA5" s="1" t="s">
        <v>18</v>
      </c>
      <c r="AB5" s="1" t="s">
        <v>19</v>
      </c>
      <c r="AC5" s="1" t="s">
        <v>30</v>
      </c>
      <c r="AF5" s="4" t="s">
        <v>1</v>
      </c>
      <c r="AG5" s="4" t="s">
        <v>65</v>
      </c>
      <c r="AH5" s="4" t="s">
        <v>66</v>
      </c>
      <c r="AI5" s="4" t="s">
        <v>71</v>
      </c>
      <c r="AJ5" s="4" t="s">
        <v>72</v>
      </c>
      <c r="AK5" s="4" t="s">
        <v>68</v>
      </c>
      <c r="AL5" s="4" t="s">
        <v>132</v>
      </c>
      <c r="AN5" s="11" t="s">
        <v>27</v>
      </c>
      <c r="AO5" s="11" t="s">
        <v>10</v>
      </c>
      <c r="AP5" s="11" t="s">
        <v>11</v>
      </c>
      <c r="AQ5" s="11" t="s">
        <v>28</v>
      </c>
      <c r="AR5" s="11" t="s">
        <v>13</v>
      </c>
      <c r="AS5" s="11" t="s">
        <v>14</v>
      </c>
      <c r="AT5" s="11" t="s">
        <v>15</v>
      </c>
      <c r="AU5" s="11" t="s">
        <v>29</v>
      </c>
      <c r="AV5" s="11" t="s">
        <v>17</v>
      </c>
      <c r="AW5" s="11" t="s">
        <v>18</v>
      </c>
      <c r="AX5" s="11" t="s">
        <v>19</v>
      </c>
      <c r="AY5" s="11" t="s">
        <v>30</v>
      </c>
      <c r="BA5" s="11" t="s">
        <v>27</v>
      </c>
      <c r="BB5" s="11" t="s">
        <v>10</v>
      </c>
      <c r="BC5" s="11" t="s">
        <v>11</v>
      </c>
      <c r="BD5" s="11" t="s">
        <v>28</v>
      </c>
      <c r="BE5" s="11" t="s">
        <v>13</v>
      </c>
      <c r="BF5" s="11" t="s">
        <v>14</v>
      </c>
      <c r="BG5" s="11" t="s">
        <v>15</v>
      </c>
      <c r="BH5" s="11" t="s">
        <v>29</v>
      </c>
      <c r="BI5" s="11" t="s">
        <v>17</v>
      </c>
      <c r="BJ5" s="11" t="s">
        <v>18</v>
      </c>
      <c r="BK5" s="11" t="s">
        <v>19</v>
      </c>
      <c r="BL5" s="11" t="s">
        <v>30</v>
      </c>
      <c r="BN5" s="11" t="s">
        <v>27</v>
      </c>
      <c r="BO5" s="11" t="s">
        <v>10</v>
      </c>
      <c r="BP5" s="11" t="s">
        <v>11</v>
      </c>
      <c r="BQ5" s="11" t="s">
        <v>28</v>
      </c>
      <c r="BR5" s="11" t="s">
        <v>13</v>
      </c>
      <c r="BS5" s="11" t="s">
        <v>14</v>
      </c>
      <c r="BT5" s="11" t="s">
        <v>15</v>
      </c>
      <c r="BU5" s="11" t="s">
        <v>29</v>
      </c>
      <c r="BV5" s="11" t="s">
        <v>17</v>
      </c>
      <c r="BW5" s="11" t="s">
        <v>18</v>
      </c>
      <c r="BX5" s="11" t="s">
        <v>19</v>
      </c>
      <c r="BY5" s="11" t="s">
        <v>30</v>
      </c>
      <c r="CB5" s="3" t="s">
        <v>9</v>
      </c>
      <c r="CC5" s="3" t="s">
        <v>10</v>
      </c>
      <c r="CD5" s="3" t="s">
        <v>11</v>
      </c>
      <c r="CE5" s="3" t="s">
        <v>12</v>
      </c>
      <c r="CF5" s="3" t="s">
        <v>13</v>
      </c>
      <c r="CG5" s="3" t="s">
        <v>14</v>
      </c>
      <c r="CH5" s="3" t="s">
        <v>15</v>
      </c>
      <c r="CI5" s="3" t="s">
        <v>16</v>
      </c>
      <c r="CJ5" s="3" t="s">
        <v>17</v>
      </c>
      <c r="CK5" s="3" t="s">
        <v>18</v>
      </c>
      <c r="CL5" s="3" t="s">
        <v>19</v>
      </c>
      <c r="CM5" s="3" t="s">
        <v>20</v>
      </c>
      <c r="CN5" s="3" t="s">
        <v>21</v>
      </c>
      <c r="CO5" s="1"/>
      <c r="CP5" s="11" t="s">
        <v>27</v>
      </c>
      <c r="CQ5" s="11" t="s">
        <v>10</v>
      </c>
      <c r="CR5" s="11" t="s">
        <v>11</v>
      </c>
      <c r="CS5" s="11" t="s">
        <v>28</v>
      </c>
      <c r="CT5" s="11" t="s">
        <v>13</v>
      </c>
      <c r="CU5" s="11" t="s">
        <v>14</v>
      </c>
      <c r="CV5" s="11" t="s">
        <v>15</v>
      </c>
      <c r="CW5" s="11" t="s">
        <v>29</v>
      </c>
      <c r="CX5" s="11" t="s">
        <v>17</v>
      </c>
      <c r="CY5" s="11" t="s">
        <v>18</v>
      </c>
      <c r="CZ5" s="11" t="s">
        <v>19</v>
      </c>
      <c r="DA5" s="11" t="s">
        <v>30</v>
      </c>
      <c r="DB5" s="11" t="s">
        <v>26</v>
      </c>
      <c r="DD5" s="11" t="s">
        <v>27</v>
      </c>
      <c r="DE5" s="11" t="s">
        <v>10</v>
      </c>
      <c r="DF5" s="11" t="s">
        <v>11</v>
      </c>
      <c r="DG5" s="11" t="s">
        <v>28</v>
      </c>
      <c r="DH5" s="11" t="s">
        <v>13</v>
      </c>
      <c r="DI5" s="11" t="s">
        <v>14</v>
      </c>
      <c r="DJ5" s="11" t="s">
        <v>15</v>
      </c>
      <c r="DK5" s="11" t="s">
        <v>29</v>
      </c>
      <c r="DL5" s="11" t="s">
        <v>17</v>
      </c>
      <c r="DM5" s="11" t="s">
        <v>18</v>
      </c>
      <c r="DN5" s="11" t="s">
        <v>19</v>
      </c>
      <c r="DO5" s="11" t="s">
        <v>30</v>
      </c>
      <c r="DQ5" s="11" t="s">
        <v>27</v>
      </c>
      <c r="DR5" s="11" t="s">
        <v>10</v>
      </c>
      <c r="DS5" s="11" t="s">
        <v>11</v>
      </c>
      <c r="DT5" s="11" t="s">
        <v>28</v>
      </c>
      <c r="DU5" s="11" t="s">
        <v>13</v>
      </c>
      <c r="DV5" s="11" t="s">
        <v>14</v>
      </c>
      <c r="DW5" s="11" t="s">
        <v>15</v>
      </c>
      <c r="DX5" s="11" t="s">
        <v>29</v>
      </c>
      <c r="DY5" s="11" t="s">
        <v>17</v>
      </c>
      <c r="DZ5" s="11" t="s">
        <v>18</v>
      </c>
      <c r="EA5" s="11" t="s">
        <v>19</v>
      </c>
      <c r="EB5" s="11" t="s">
        <v>30</v>
      </c>
      <c r="EC5" s="11" t="s">
        <v>26</v>
      </c>
      <c r="EG5" s="1" t="s">
        <v>0</v>
      </c>
      <c r="EH5" s="11" t="s">
        <v>27</v>
      </c>
      <c r="EI5" s="11" t="s">
        <v>10</v>
      </c>
      <c r="EJ5" s="11" t="s">
        <v>11</v>
      </c>
      <c r="EK5" s="11" t="s">
        <v>28</v>
      </c>
      <c r="EL5" s="11" t="s">
        <v>13</v>
      </c>
      <c r="EM5" s="11" t="s">
        <v>14</v>
      </c>
      <c r="EN5" s="11" t="s">
        <v>15</v>
      </c>
      <c r="EO5" s="11" t="s">
        <v>29</v>
      </c>
      <c r="EP5" s="11" t="s">
        <v>17</v>
      </c>
      <c r="EQ5" s="11" t="s">
        <v>18</v>
      </c>
      <c r="ER5" s="11" t="s">
        <v>19</v>
      </c>
      <c r="ES5" s="11" t="s">
        <v>30</v>
      </c>
      <c r="ET5" s="11" t="s">
        <v>26</v>
      </c>
      <c r="EU5" s="1" t="s">
        <v>0</v>
      </c>
      <c r="EV5" s="11" t="s">
        <v>9</v>
      </c>
      <c r="EW5" s="11" t="s">
        <v>10</v>
      </c>
      <c r="EX5" s="11" t="s">
        <v>11</v>
      </c>
      <c r="EY5" s="11" t="s">
        <v>12</v>
      </c>
      <c r="EZ5" s="11" t="s">
        <v>13</v>
      </c>
      <c r="FA5" s="11" t="s">
        <v>14</v>
      </c>
      <c r="FB5" s="11" t="s">
        <v>15</v>
      </c>
      <c r="FC5" s="11" t="s">
        <v>16</v>
      </c>
      <c r="FD5" s="11" t="s">
        <v>17</v>
      </c>
      <c r="FE5" s="11" t="s">
        <v>18</v>
      </c>
      <c r="FF5" s="11" t="s">
        <v>19</v>
      </c>
      <c r="FG5" s="11" t="s">
        <v>20</v>
      </c>
      <c r="FH5" s="11" t="s">
        <v>26</v>
      </c>
      <c r="FI5" s="1" t="s">
        <v>0</v>
      </c>
      <c r="FJ5" s="11" t="s">
        <v>9</v>
      </c>
      <c r="FK5" s="11" t="s">
        <v>10</v>
      </c>
      <c r="FL5" s="11" t="s">
        <v>11</v>
      </c>
      <c r="FM5" s="11" t="s">
        <v>12</v>
      </c>
      <c r="FN5" s="11" t="s">
        <v>13</v>
      </c>
      <c r="FO5" s="11" t="s">
        <v>14</v>
      </c>
      <c r="FP5" s="11" t="s">
        <v>15</v>
      </c>
      <c r="FQ5" s="11" t="s">
        <v>16</v>
      </c>
      <c r="FR5" s="11" t="s">
        <v>17</v>
      </c>
      <c r="FS5" s="11" t="s">
        <v>18</v>
      </c>
      <c r="FT5" s="11" t="s">
        <v>19</v>
      </c>
      <c r="FU5" s="11" t="s">
        <v>20</v>
      </c>
      <c r="FV5" s="11" t="s">
        <v>26</v>
      </c>
    </row>
    <row r="6" spans="2:178" x14ac:dyDescent="0.25">
      <c r="B6" s="1">
        <v>0</v>
      </c>
      <c r="C6" s="5">
        <f>+C47*$E$3/(10000)</f>
        <v>866.9531548757268</v>
      </c>
      <c r="D6" s="5">
        <f>+D47*$E$3/(10000)</f>
        <v>896.24211281071757</v>
      </c>
      <c r="E6" s="5">
        <f t="shared" ref="E6:N6" si="0">+E47*$E$3/(10000)</f>
        <v>907.95769598471372</v>
      </c>
      <c r="F6" s="5">
        <f t="shared" si="0"/>
        <v>878.66873804972306</v>
      </c>
      <c r="G6" s="5">
        <f t="shared" si="0"/>
        <v>831.80640535373777</v>
      </c>
      <c r="H6" s="5">
        <f t="shared" si="0"/>
        <v>796.65965583174886</v>
      </c>
      <c r="I6" s="5">
        <f t="shared" si="0"/>
        <v>808.37523900574524</v>
      </c>
      <c r="J6" s="5">
        <f t="shared" si="0"/>
        <v>855.23757170173042</v>
      </c>
      <c r="K6" s="5">
        <f t="shared" si="0"/>
        <v>890.38432122371921</v>
      </c>
      <c r="L6" s="5">
        <f t="shared" si="0"/>
        <v>896.24211281071757</v>
      </c>
      <c r="M6" s="5">
        <f t="shared" si="0"/>
        <v>866.9531548757268</v>
      </c>
      <c r="N6" s="5">
        <f t="shared" si="0"/>
        <v>849.37978011473228</v>
      </c>
      <c r="Q6" s="1">
        <v>0</v>
      </c>
      <c r="R6" s="8">
        <v>12.1</v>
      </c>
      <c r="S6" s="8">
        <v>12.1</v>
      </c>
      <c r="T6" s="8">
        <v>12.1</v>
      </c>
      <c r="U6" s="8">
        <v>12.1</v>
      </c>
      <c r="V6" s="8">
        <v>12.1</v>
      </c>
      <c r="W6" s="8">
        <v>12.1</v>
      </c>
      <c r="X6" s="8">
        <v>12.1</v>
      </c>
      <c r="Y6" s="8">
        <v>12.1</v>
      </c>
      <c r="Z6" s="8">
        <v>12.1</v>
      </c>
      <c r="AA6" s="8">
        <v>12.1</v>
      </c>
      <c r="AB6" s="8">
        <v>12.1</v>
      </c>
      <c r="AC6" s="8">
        <v>12.1</v>
      </c>
      <c r="AE6" s="11" t="s">
        <v>188</v>
      </c>
      <c r="AF6" s="16">
        <v>21206560</v>
      </c>
      <c r="AG6" s="16" t="s">
        <v>90</v>
      </c>
      <c r="AH6" s="16" t="s">
        <v>3</v>
      </c>
      <c r="AI6" s="17">
        <v>4.6611111100000002</v>
      </c>
      <c r="AJ6" s="17">
        <v>-74.134777779999993</v>
      </c>
      <c r="AK6" s="16" t="s">
        <v>85</v>
      </c>
      <c r="AL6" s="16">
        <v>2580</v>
      </c>
      <c r="AN6" s="80">
        <v>820.13963711939618</v>
      </c>
      <c r="AO6" s="80">
        <v>867.00196981538136</v>
      </c>
      <c r="AP6" s="80">
        <v>896.24211281071757</v>
      </c>
      <c r="AQ6" s="80">
        <v>896.24211281071757</v>
      </c>
      <c r="AR6" s="80">
        <v>864.96801438695763</v>
      </c>
      <c r="AS6" s="80">
        <v>843.47317358807959</v>
      </c>
      <c r="AT6" s="80">
        <v>849.33096517507761</v>
      </c>
      <c r="AU6" s="80">
        <v>876.6835975609539</v>
      </c>
      <c r="AV6" s="80">
        <v>890.38432122371921</v>
      </c>
      <c r="AW6" s="80">
        <v>868.93829536449584</v>
      </c>
      <c r="AX6" s="80">
        <v>825.99742870639432</v>
      </c>
      <c r="AY6" s="80">
        <v>843.57080346738871</v>
      </c>
      <c r="BA6" s="80">
        <v>11.8669444445</v>
      </c>
      <c r="BB6" s="80">
        <v>11.966944444499999</v>
      </c>
      <c r="BC6" s="80">
        <v>12.1</v>
      </c>
      <c r="BD6" s="80">
        <v>12.2</v>
      </c>
      <c r="BE6" s="80">
        <v>12.333055555500001</v>
      </c>
      <c r="BF6" s="80">
        <v>12.433055555500001</v>
      </c>
      <c r="BG6" s="80">
        <v>12.333055555500001</v>
      </c>
      <c r="BH6" s="80">
        <v>12.3</v>
      </c>
      <c r="BI6" s="80">
        <v>12.1330555555</v>
      </c>
      <c r="BJ6" s="80">
        <v>12</v>
      </c>
      <c r="BK6" s="80">
        <v>11.9</v>
      </c>
      <c r="BL6" s="80">
        <v>11.8669444445</v>
      </c>
      <c r="BN6" s="7">
        <f>+BN$3*BA6</f>
        <v>367.87527777949998</v>
      </c>
      <c r="BO6" s="7">
        <f t="shared" ref="BO6:BY15" si="1">+BO$3*BB6</f>
        <v>338.06618055712499</v>
      </c>
      <c r="BP6" s="7">
        <f t="shared" si="1"/>
        <v>375.09999999999997</v>
      </c>
      <c r="BQ6" s="7">
        <f t="shared" si="1"/>
        <v>366</v>
      </c>
      <c r="BR6" s="7">
        <f t="shared" si="1"/>
        <v>382.32472222050006</v>
      </c>
      <c r="BS6" s="7">
        <f t="shared" si="1"/>
        <v>372.99166666500003</v>
      </c>
      <c r="BT6" s="7">
        <f t="shared" si="1"/>
        <v>382.32472222050006</v>
      </c>
      <c r="BU6" s="7">
        <f t="shared" si="1"/>
        <v>381.3</v>
      </c>
      <c r="BV6" s="7">
        <f t="shared" si="1"/>
        <v>363.99166666500003</v>
      </c>
      <c r="BW6" s="7">
        <f t="shared" si="1"/>
        <v>372</v>
      </c>
      <c r="BX6" s="7">
        <f t="shared" si="1"/>
        <v>357</v>
      </c>
      <c r="BY6" s="7">
        <f t="shared" si="1"/>
        <v>367.87527777949998</v>
      </c>
      <c r="CA6" t="s">
        <v>188</v>
      </c>
      <c r="CB6" s="24">
        <v>168.04492594464176</v>
      </c>
      <c r="CC6" s="24">
        <v>150.15915112846011</v>
      </c>
      <c r="CD6" s="24">
        <v>120.38360505207272</v>
      </c>
      <c r="CE6" s="24">
        <v>98.450479718778553</v>
      </c>
      <c r="CF6" s="24">
        <v>106.96944403606631</v>
      </c>
      <c r="CG6" s="24">
        <v>127.93156666568137</v>
      </c>
      <c r="CH6" s="24">
        <v>149.35050205821227</v>
      </c>
      <c r="CI6" s="24">
        <v>142.5199606565979</v>
      </c>
      <c r="CJ6" s="24">
        <v>131.11579714412861</v>
      </c>
      <c r="CK6" s="24">
        <v>133.37009381334042</v>
      </c>
      <c r="CL6" s="24">
        <v>122.67025618591833</v>
      </c>
      <c r="CM6" s="24">
        <v>147.4849955009999</v>
      </c>
      <c r="CN6" s="24">
        <v>1598.4507779048984</v>
      </c>
      <c r="CO6" s="1" t="s">
        <v>188</v>
      </c>
      <c r="CP6" s="78">
        <v>15.193003407155134</v>
      </c>
      <c r="CQ6" s="78">
        <v>15.449104032985939</v>
      </c>
      <c r="CR6" s="78">
        <v>15.449090210642799</v>
      </c>
      <c r="CS6" s="78">
        <v>15.474903332862917</v>
      </c>
      <c r="CT6" s="78">
        <v>15.613282612173551</v>
      </c>
      <c r="CU6" s="78">
        <v>15.333213369928316</v>
      </c>
      <c r="CV6" s="78">
        <v>15.152816400194711</v>
      </c>
      <c r="CW6" s="78">
        <v>15.064211810024702</v>
      </c>
      <c r="CX6" s="78">
        <v>15.210155341765772</v>
      </c>
      <c r="CY6" s="78">
        <v>15.310310496998181</v>
      </c>
      <c r="CZ6" s="78">
        <v>15.235615001464438</v>
      </c>
      <c r="DA6" s="78">
        <v>15.23525414159478</v>
      </c>
      <c r="DB6" s="78">
        <v>15.308910268994634</v>
      </c>
      <c r="DD6" s="7">
        <f t="shared" ref="DD6:DO8" si="2">IF(CB6="","",AN6*(0.18+0.62*CB6/BN6))</f>
        <v>379.90110972891847</v>
      </c>
      <c r="DE6" s="7">
        <f t="shared" si="2"/>
        <v>394.82050901869468</v>
      </c>
      <c r="DF6" s="7">
        <f t="shared" si="2"/>
        <v>339.65888037145089</v>
      </c>
      <c r="DG6" s="7">
        <f t="shared" si="2"/>
        <v>310.79349530385213</v>
      </c>
      <c r="DH6" s="7">
        <f t="shared" si="2"/>
        <v>305.73840186807365</v>
      </c>
      <c r="DI6" s="7">
        <f t="shared" si="2"/>
        <v>331.19176195684219</v>
      </c>
      <c r="DJ6" s="7">
        <f t="shared" si="2"/>
        <v>358.58367599823112</v>
      </c>
      <c r="DK6" s="7">
        <f t="shared" si="2"/>
        <v>360.96550582547871</v>
      </c>
      <c r="DL6" s="7">
        <f t="shared" si="2"/>
        <v>359.12246391097159</v>
      </c>
      <c r="DM6" s="7">
        <f t="shared" si="2"/>
        <v>349.55952978355413</v>
      </c>
      <c r="DN6" s="7">
        <f t="shared" si="2"/>
        <v>324.65067452502319</v>
      </c>
      <c r="DO6" s="7">
        <f t="shared" si="2"/>
        <v>361.52441413228235</v>
      </c>
      <c r="DQ6" s="7">
        <f>IF(DD6="","",0.4*(CP6/(CP6+15)*(DD6+50)*1))</f>
        <v>86.529835230679979</v>
      </c>
      <c r="DR6" s="13">
        <f>IF(DE6="","",0.37*(CQ6/(CQ6+15)*(DE6+50)*1))</f>
        <v>83.50554340070741</v>
      </c>
      <c r="DS6" s="7">
        <f t="shared" ref="DS6:EB8" si="3">IF(DF6="","",0.4*(CR6/(CR6+15)*(DF6+50)*1))</f>
        <v>79.081183084182953</v>
      </c>
      <c r="DT6" s="7">
        <f t="shared" si="3"/>
        <v>73.283178646635392</v>
      </c>
      <c r="DU6" s="7">
        <f t="shared" si="3"/>
        <v>72.572997476076281</v>
      </c>
      <c r="DV6" s="7">
        <f t="shared" si="3"/>
        <v>77.075838285404814</v>
      </c>
      <c r="DW6" s="7">
        <f t="shared" si="3"/>
        <v>82.130880835103142</v>
      </c>
      <c r="DX6" s="7">
        <f t="shared" si="3"/>
        <v>82.368651012559056</v>
      </c>
      <c r="DY6" s="7">
        <f t="shared" si="3"/>
        <v>82.393700522138644</v>
      </c>
      <c r="DZ6" s="7">
        <f t="shared" si="3"/>
        <v>80.730027013436882</v>
      </c>
      <c r="EA6" s="7">
        <f t="shared" si="3"/>
        <v>75.514037823616292</v>
      </c>
      <c r="EB6" s="7">
        <f t="shared" si="3"/>
        <v>82.945279777238511</v>
      </c>
      <c r="EC6" s="7">
        <f>++SUM(DQ6:EB6)</f>
        <v>958.13115310777948</v>
      </c>
      <c r="EF6" t="s">
        <v>188</v>
      </c>
      <c r="EG6" s="1" t="str">
        <f>+AG6</f>
        <v>INEM KENNEDY [21206560]</v>
      </c>
      <c r="EH6" s="24">
        <f>DQ6</f>
        <v>86.529835230679979</v>
      </c>
      <c r="EI6" s="24">
        <f t="shared" ref="EI6:ET8" si="4">DR6</f>
        <v>83.50554340070741</v>
      </c>
      <c r="EJ6" s="24">
        <f t="shared" si="4"/>
        <v>79.081183084182953</v>
      </c>
      <c r="EK6" s="24">
        <f t="shared" si="4"/>
        <v>73.283178646635392</v>
      </c>
      <c r="EL6" s="24">
        <f t="shared" si="4"/>
        <v>72.572997476076281</v>
      </c>
      <c r="EM6" s="24">
        <f t="shared" si="4"/>
        <v>77.075838285404814</v>
      </c>
      <c r="EN6" s="24">
        <f t="shared" si="4"/>
        <v>82.130880835103142</v>
      </c>
      <c r="EO6" s="24">
        <f t="shared" si="4"/>
        <v>82.368651012559056</v>
      </c>
      <c r="EP6" s="24">
        <f t="shared" si="4"/>
        <v>82.393700522138644</v>
      </c>
      <c r="EQ6" s="24">
        <f t="shared" si="4"/>
        <v>80.730027013436882</v>
      </c>
      <c r="ER6" s="24">
        <f t="shared" si="4"/>
        <v>75.514037823616292</v>
      </c>
      <c r="ES6" s="24">
        <f t="shared" si="4"/>
        <v>82.945279777238511</v>
      </c>
      <c r="ET6" s="24">
        <f>EC6</f>
        <v>958.13115310777948</v>
      </c>
      <c r="EU6" s="1" t="str">
        <f>+EG6</f>
        <v>INEM KENNEDY [21206560]</v>
      </c>
      <c r="EV6" s="24">
        <v>19.238185031865026</v>
      </c>
      <c r="EW6" s="24">
        <v>41.947716755502171</v>
      </c>
      <c r="EX6" s="24">
        <v>69.80765008366555</v>
      </c>
      <c r="EY6" s="24">
        <v>101.89337819830102</v>
      </c>
      <c r="EZ6" s="24">
        <v>95.610511126978224</v>
      </c>
      <c r="FA6" s="24">
        <v>55.960055304371799</v>
      </c>
      <c r="FB6" s="24">
        <v>37.490420435856571</v>
      </c>
      <c r="FC6" s="24">
        <v>38.880655997957192</v>
      </c>
      <c r="FD6" s="24">
        <v>39.855209805009324</v>
      </c>
      <c r="FE6" s="24">
        <v>83.80242017636553</v>
      </c>
      <c r="FF6" s="24">
        <v>93.009855087523647</v>
      </c>
      <c r="FG6" s="24">
        <v>48.586004749581242</v>
      </c>
      <c r="FH6" s="24">
        <v>726.08206275297721</v>
      </c>
      <c r="FI6" s="1" t="str">
        <f>+EU6</f>
        <v>INEM KENNEDY [21206560]</v>
      </c>
      <c r="FJ6" s="5">
        <f>+((EH6*EV6*TANH(EV6/EH6)*(1-COSH(1/(EV6/EH6))+SINH(1/(EV6/EH6)))))^(1/2)</f>
        <v>18.975611077047027</v>
      </c>
      <c r="FK6" s="5">
        <f t="shared" ref="FK6" si="5">+((EI6*EW6*TANH(EW6/EI6)*(1-COSH(1/(EW6/EI6))+SINH(1/(EW6/EI6)))))^(1/2)</f>
        <v>37.45882990741265</v>
      </c>
      <c r="FL6" s="5">
        <f t="shared" ref="FL6" si="6">+((EJ6*EX6*TANH(EX6/EJ6)*(1-COSH(1/(EX6/EJ6))+SINH(1/(EX6/EJ6)))))^(1/2)</f>
        <v>51.465586100452384</v>
      </c>
      <c r="FM6" s="5">
        <f t="shared" ref="FM6" si="7">+((EK6*EY6*TANH(EY6/EK6)*(1-COSH(1/(EY6/EK6))+SINH(1/(EY6/EK6)))))^(1/2)</f>
        <v>58.159553609530583</v>
      </c>
      <c r="FN6" s="5">
        <f t="shared" ref="FN6" si="8">+((EL6*EZ6*TANH(EZ6/EL6)*(1-COSH(1/(EZ6/EL6))+SINH(1/(EZ6/EL6)))))^(1/2)</f>
        <v>56.538728365850183</v>
      </c>
      <c r="FO6" s="5">
        <f t="shared" ref="FO6" si="9">+((EM6*FA6*TANH(FA6/EM6)*(1-COSH(1/(FA6/EM6))+SINH(1/(FA6/EM6)))))^(1/2)</f>
        <v>44.739903128676197</v>
      </c>
      <c r="FP6" s="5">
        <f t="shared" ref="FP6" si="10">+((EN6*FB6*TANH(FB6/EN6)*(1-COSH(1/(FB6/EN6))+SINH(1/(FB6/EN6)))))^(1/2)</f>
        <v>34.180434079959788</v>
      </c>
      <c r="FQ6" s="5">
        <f t="shared" ref="FQ6" si="11">+((EO6*FC6*TANH(FC6/EO6)*(1-COSH(1/(FC6/EO6))+SINH(1/(FC6/EO6)))))^(1/2)</f>
        <v>35.203358482032378</v>
      </c>
      <c r="FR6" s="5">
        <f t="shared" ref="FR6" si="12">+((EP6*FD6*TANH(FD6/EP6)*(1-COSH(1/(FD6/EP6))+SINH(1/(FD6/EP6)))))^(1/2)</f>
        <v>35.895695227111219</v>
      </c>
      <c r="FS6" s="5">
        <f t="shared" ref="FS6" si="13">+((EQ6*FE6*TANH(FE6/EQ6)*(1-COSH(1/(FE6/EQ6))+SINH(1/(FE6/EQ6)))))^(1/2)</f>
        <v>57.018868192839392</v>
      </c>
      <c r="FT6" s="5">
        <f t="shared" ref="FT6" si="14">+((ER6*FF6*TANH(FF6/ER6)*(1-COSH(1/(FF6/ER6))+SINH(1/(FF6/ER6)))))^(1/2)</f>
        <v>57.377371512621565</v>
      </c>
      <c r="FU6" s="5">
        <f t="shared" ref="FU6" si="15">+((ES6*FG6*TANH(FG6/ES6)*(1-COSH(1/(FG6/ES6))+SINH(1/(FG6/ES6)))))^(1/2)</f>
        <v>41.690081884747109</v>
      </c>
      <c r="FV6" s="5">
        <f>SUM(FJ6:FU6)</f>
        <v>528.7040215682805</v>
      </c>
    </row>
    <row r="7" spans="2:178" x14ac:dyDescent="0.25">
      <c r="B7" s="1">
        <v>2</v>
      </c>
      <c r="C7" s="5">
        <f t="shared" ref="C7:N7" si="16">+C48*$E$3/(10000)</f>
        <v>843.52198852773415</v>
      </c>
      <c r="D7" s="5">
        <f t="shared" si="16"/>
        <v>884.52652963672108</v>
      </c>
      <c r="E7" s="5">
        <f t="shared" si="16"/>
        <v>902.09990439771559</v>
      </c>
      <c r="F7" s="5">
        <f t="shared" si="16"/>
        <v>884.52652963672108</v>
      </c>
      <c r="G7" s="5">
        <f t="shared" si="16"/>
        <v>843.52198852773415</v>
      </c>
      <c r="H7" s="5">
        <f t="shared" si="16"/>
        <v>820.09082217974151</v>
      </c>
      <c r="I7" s="5">
        <f t="shared" si="16"/>
        <v>825.94861376673964</v>
      </c>
      <c r="J7" s="5">
        <f t="shared" si="16"/>
        <v>861.09536328872855</v>
      </c>
      <c r="K7" s="5">
        <f t="shared" si="16"/>
        <v>890.38432122371921</v>
      </c>
      <c r="L7" s="5">
        <f t="shared" si="16"/>
        <v>884.52652963672108</v>
      </c>
      <c r="M7" s="5">
        <f t="shared" si="16"/>
        <v>849.37978011473228</v>
      </c>
      <c r="N7" s="5">
        <f t="shared" si="16"/>
        <v>831.80640535373777</v>
      </c>
      <c r="Q7" s="1">
        <v>2</v>
      </c>
      <c r="R7" s="8">
        <v>12</v>
      </c>
      <c r="S7" s="8">
        <v>12.1</v>
      </c>
      <c r="T7" s="8">
        <v>12.1</v>
      </c>
      <c r="U7" s="8">
        <v>12.2</v>
      </c>
      <c r="V7" s="8">
        <v>12.2</v>
      </c>
      <c r="W7" s="8">
        <v>12.2</v>
      </c>
      <c r="X7" s="8">
        <v>12.2</v>
      </c>
      <c r="Y7" s="8">
        <v>12.2</v>
      </c>
      <c r="Z7" s="8">
        <v>12.1</v>
      </c>
      <c r="AA7" s="8">
        <v>12.1</v>
      </c>
      <c r="AB7" s="8">
        <v>12</v>
      </c>
      <c r="AC7" s="8">
        <v>12</v>
      </c>
      <c r="AE7" s="81" t="s">
        <v>222</v>
      </c>
      <c r="AF7" s="26">
        <v>21206560</v>
      </c>
      <c r="AG7" s="26" t="s">
        <v>155</v>
      </c>
      <c r="AH7" s="26" t="s">
        <v>3</v>
      </c>
      <c r="AI7" s="27">
        <v>4.6611111100000002</v>
      </c>
      <c r="AJ7" s="27">
        <v>-74.134777779999993</v>
      </c>
      <c r="AK7" s="26" t="s">
        <v>85</v>
      </c>
      <c r="AL7" s="26">
        <v>2580</v>
      </c>
      <c r="AN7" s="80">
        <v>820.13963711939618</v>
      </c>
      <c r="AO7" s="80">
        <v>867.00196981538136</v>
      </c>
      <c r="AP7" s="80">
        <v>896.24211281071757</v>
      </c>
      <c r="AQ7" s="80">
        <v>896.24211281071757</v>
      </c>
      <c r="AR7" s="80">
        <v>864.96801438695763</v>
      </c>
      <c r="AS7" s="80">
        <v>843.47317358807959</v>
      </c>
      <c r="AT7" s="80">
        <v>849.33096517507761</v>
      </c>
      <c r="AU7" s="80">
        <v>876.6835975609539</v>
      </c>
      <c r="AV7" s="80">
        <v>890.38432122371921</v>
      </c>
      <c r="AW7" s="80">
        <v>868.93829536449584</v>
      </c>
      <c r="AX7" s="80">
        <v>825.99742870639432</v>
      </c>
      <c r="AY7" s="80">
        <v>843.57080346738871</v>
      </c>
      <c r="BA7" s="80">
        <v>11.8669444445</v>
      </c>
      <c r="BB7" s="80">
        <v>11.966944444499999</v>
      </c>
      <c r="BC7" s="80">
        <v>12.1</v>
      </c>
      <c r="BD7" s="80">
        <v>12.2</v>
      </c>
      <c r="BE7" s="80">
        <v>12.333055555500001</v>
      </c>
      <c r="BF7" s="80">
        <v>12.433055555500001</v>
      </c>
      <c r="BG7" s="80">
        <v>12.333055555500001</v>
      </c>
      <c r="BH7" s="80">
        <v>12.3</v>
      </c>
      <c r="BI7" s="80">
        <v>12.1330555555</v>
      </c>
      <c r="BJ7" s="80">
        <v>12</v>
      </c>
      <c r="BK7" s="80">
        <v>11.9</v>
      </c>
      <c r="BL7" s="80">
        <v>11.8669444445</v>
      </c>
      <c r="BN7" s="7">
        <f t="shared" ref="BN7:BN15" si="17">+BN$3*BA7</f>
        <v>367.87527777949998</v>
      </c>
      <c r="BO7" s="7">
        <f t="shared" si="1"/>
        <v>338.06618055712499</v>
      </c>
      <c r="BP7" s="7">
        <f t="shared" si="1"/>
        <v>375.09999999999997</v>
      </c>
      <c r="BQ7" s="7">
        <f t="shared" si="1"/>
        <v>366</v>
      </c>
      <c r="BR7" s="7">
        <f t="shared" si="1"/>
        <v>382.32472222050006</v>
      </c>
      <c r="BS7" s="7">
        <f t="shared" si="1"/>
        <v>372.99166666500003</v>
      </c>
      <c r="BT7" s="7">
        <f t="shared" si="1"/>
        <v>382.32472222050006</v>
      </c>
      <c r="BU7" s="7">
        <f t="shared" si="1"/>
        <v>381.3</v>
      </c>
      <c r="BV7" s="7">
        <f t="shared" si="1"/>
        <v>363.99166666500003</v>
      </c>
      <c r="BW7" s="7">
        <f t="shared" si="1"/>
        <v>372</v>
      </c>
      <c r="BX7" s="7">
        <f t="shared" si="1"/>
        <v>357</v>
      </c>
      <c r="BY7" s="7">
        <f t="shared" si="1"/>
        <v>367.87527777949998</v>
      </c>
      <c r="CA7" t="s">
        <v>141</v>
      </c>
      <c r="CB7" s="30">
        <v>170.84412985381198</v>
      </c>
      <c r="CC7" s="30">
        <v>171.5509220469182</v>
      </c>
      <c r="CD7" s="30">
        <v>149.63042657370573</v>
      </c>
      <c r="CE7" s="30">
        <v>120.48081749313351</v>
      </c>
      <c r="CF7" s="30">
        <v>114.23062085802658</v>
      </c>
      <c r="CG7" s="30">
        <v>101.74536018625962</v>
      </c>
      <c r="CH7" s="30">
        <v>128</v>
      </c>
      <c r="CI7" s="30">
        <v>105.95899895580669</v>
      </c>
      <c r="CJ7" s="30">
        <v>131.16913292352046</v>
      </c>
      <c r="CK7" s="30">
        <v>103.40000000000002</v>
      </c>
      <c r="CL7" s="30">
        <v>104.91926549278605</v>
      </c>
      <c r="CM7" s="30">
        <v>121.21175233068064</v>
      </c>
      <c r="CN7" s="30">
        <v>1523.1414267146497</v>
      </c>
      <c r="CO7" s="1" t="s">
        <v>141</v>
      </c>
      <c r="CP7" s="42">
        <v>14.478237813278096</v>
      </c>
      <c r="CQ7" s="42">
        <v>14.996804262034843</v>
      </c>
      <c r="CR7" s="42">
        <v>14.436033889244507</v>
      </c>
      <c r="CS7" s="42">
        <v>15.837012483390811</v>
      </c>
      <c r="CT7" s="42">
        <v>14.661539478164732</v>
      </c>
      <c r="CU7" s="42">
        <v>15.693404987577226</v>
      </c>
      <c r="CV7" s="42">
        <v>15.422796508007092</v>
      </c>
      <c r="CW7" s="42">
        <v>14.96021505376344</v>
      </c>
      <c r="CX7" s="42">
        <v>15.81587061973037</v>
      </c>
      <c r="CY7" s="42">
        <v>15.538709677419355</v>
      </c>
      <c r="CZ7" s="42">
        <v>15.924424281178064</v>
      </c>
      <c r="DA7" s="42">
        <v>15.433850315738123</v>
      </c>
      <c r="DB7" s="42">
        <v>15.26202611901471</v>
      </c>
      <c r="DD7" s="7">
        <f t="shared" si="2"/>
        <v>383.77024063962068</v>
      </c>
      <c r="DE7" s="7">
        <f t="shared" si="2"/>
        <v>428.83443684199358</v>
      </c>
      <c r="DF7" s="7">
        <f t="shared" si="2"/>
        <v>382.98488551780844</v>
      </c>
      <c r="DG7" s="7">
        <f t="shared" si="2"/>
        <v>344.2404904217467</v>
      </c>
      <c r="DH7" s="7">
        <f t="shared" si="2"/>
        <v>315.92352698899742</v>
      </c>
      <c r="DI7" s="7">
        <f t="shared" si="2"/>
        <v>294.47736298334905</v>
      </c>
      <c r="DJ7" s="7">
        <f t="shared" si="2"/>
        <v>329.17710689867477</v>
      </c>
      <c r="DK7" s="7">
        <f t="shared" si="2"/>
        <v>308.84778967240902</v>
      </c>
      <c r="DL7" s="7">
        <f t="shared" si="2"/>
        <v>359.2033542020676</v>
      </c>
      <c r="DM7" s="7">
        <f t="shared" si="2"/>
        <v>306.15592606675739</v>
      </c>
      <c r="DN7" s="7">
        <f t="shared" si="2"/>
        <v>299.18678361437497</v>
      </c>
      <c r="DO7" s="7">
        <f t="shared" si="2"/>
        <v>324.17134324780142</v>
      </c>
      <c r="DQ7" s="7">
        <f>IF(DD7="","",0.4*(CP7/(CP7+15)*(DD7+50)*1))</f>
        <v>85.21850919425647</v>
      </c>
      <c r="DR7" s="13">
        <f>IF(DE7="","",0.37*(CQ7/(CQ7+15)*(DE7+50)*1))</f>
        <v>88.57493339588693</v>
      </c>
      <c r="DS7" s="7">
        <f t="shared" si="3"/>
        <v>84.9378622729417</v>
      </c>
      <c r="DT7" s="7">
        <f t="shared" si="3"/>
        <v>80.988280841150782</v>
      </c>
      <c r="DU7" s="7">
        <f t="shared" si="3"/>
        <v>72.349612748696288</v>
      </c>
      <c r="DV7" s="7">
        <f t="shared" si="3"/>
        <v>70.451913282848381</v>
      </c>
      <c r="DW7" s="7">
        <f t="shared" si="3"/>
        <v>76.889333413566547</v>
      </c>
      <c r="DX7" s="7">
        <f t="shared" si="3"/>
        <v>71.674253277999171</v>
      </c>
      <c r="DY7" s="7">
        <f t="shared" si="3"/>
        <v>84.007456898859857</v>
      </c>
      <c r="DZ7" s="7">
        <f t="shared" si="3"/>
        <v>72.487719271725808</v>
      </c>
      <c r="EA7" s="7">
        <f t="shared" si="3"/>
        <v>71.92500588008869</v>
      </c>
      <c r="EB7" s="7">
        <f t="shared" si="3"/>
        <v>75.901069949586855</v>
      </c>
      <c r="EC7" s="7">
        <f>++SUM(DQ7:EB7)</f>
        <v>935.40595042760742</v>
      </c>
      <c r="EF7" t="s">
        <v>141</v>
      </c>
      <c r="EG7" s="1" t="str">
        <f>+AG7</f>
        <v>INEM KENNEDY [21206560] HUMEDA</v>
      </c>
      <c r="EH7" s="30">
        <f t="shared" ref="EH7:EH8" si="18">DQ7</f>
        <v>85.21850919425647</v>
      </c>
      <c r="EI7" s="30">
        <f t="shared" si="4"/>
        <v>88.57493339588693</v>
      </c>
      <c r="EJ7" s="30">
        <f t="shared" si="4"/>
        <v>84.9378622729417</v>
      </c>
      <c r="EK7" s="30">
        <f t="shared" si="4"/>
        <v>80.988280841150782</v>
      </c>
      <c r="EL7" s="30">
        <f t="shared" si="4"/>
        <v>72.349612748696288</v>
      </c>
      <c r="EM7" s="30">
        <f t="shared" si="4"/>
        <v>70.451913282848381</v>
      </c>
      <c r="EN7" s="30">
        <f t="shared" si="4"/>
        <v>76.889333413566547</v>
      </c>
      <c r="EO7" s="30">
        <f t="shared" si="4"/>
        <v>71.674253277999171</v>
      </c>
      <c r="EP7" s="30">
        <f t="shared" si="4"/>
        <v>84.007456898859857</v>
      </c>
      <c r="EQ7" s="30">
        <f t="shared" si="4"/>
        <v>72.487719271725808</v>
      </c>
      <c r="ER7" s="30">
        <f t="shared" si="4"/>
        <v>71.92500588008869</v>
      </c>
      <c r="ES7" s="30">
        <f t="shared" si="4"/>
        <v>75.901069949586855</v>
      </c>
      <c r="ET7" s="30">
        <f t="shared" si="4"/>
        <v>935.40595042760742</v>
      </c>
      <c r="EU7" s="1" t="str">
        <f t="shared" ref="EU7:EU23" si="19">+EG7</f>
        <v>INEM KENNEDY [21206560] HUMEDA</v>
      </c>
      <c r="EV7" s="30">
        <v>16.191904519960179</v>
      </c>
      <c r="EW7" s="30">
        <v>53.222399323700905</v>
      </c>
      <c r="EX7" s="30">
        <v>84.300000000000011</v>
      </c>
      <c r="EY7" s="30">
        <v>168.1</v>
      </c>
      <c r="EZ7" s="30">
        <v>203.35111784924584</v>
      </c>
      <c r="FA7" s="30">
        <v>109.24729658005758</v>
      </c>
      <c r="FB7" s="30">
        <v>75.899999999999991</v>
      </c>
      <c r="FC7" s="30">
        <v>57.886998697808821</v>
      </c>
      <c r="FD7" s="30">
        <v>32.506375818954332</v>
      </c>
      <c r="FE7" s="30">
        <v>94.516928055057903</v>
      </c>
      <c r="FF7" s="30">
        <v>154.509611993969</v>
      </c>
      <c r="FG7" s="30">
        <v>54.2</v>
      </c>
      <c r="FH7" s="30">
        <v>1103.9326328387544</v>
      </c>
      <c r="FI7" s="1" t="str">
        <f t="shared" ref="FI7:FI23" si="20">+EU7</f>
        <v>INEM KENNEDY [21206560] HUMEDA</v>
      </c>
      <c r="FJ7" s="5">
        <f t="shared" ref="FJ7:FJ8" si="21">+((EH7*EV7*TANH(EV7/EH7)*(1-COSH(1/(EV7/EH7))+SINH(1/(EV7/EH7)))))^(1/2)</f>
        <v>16.053840412876614</v>
      </c>
      <c r="FK7" s="5">
        <f t="shared" ref="FK7:FK8" si="22">+((EI7*EW7*TANH(EW7/EI7)*(1-COSH(1/(EW7/EI7))+SINH(1/(EW7/EI7)))))^(1/2)</f>
        <v>45.329615625667977</v>
      </c>
      <c r="FL7" s="5">
        <f t="shared" ref="FL7:FL8" si="23">+((EJ7*EX7*TANH(EX7/EJ7)*(1-COSH(1/(EX7/EJ7))+SINH(1/(EX7/EJ7)))))^(1/2)</f>
        <v>58.71789113381196</v>
      </c>
      <c r="FM7" s="5">
        <f t="shared" ref="FM7:FM8" si="24">+((EK7*EY7*TANH(EY7/EK7)*(1-COSH(1/(EY7/EK7))+SINH(1/(EY7/EK7)))))^(1/2)</f>
        <v>71.018316710503683</v>
      </c>
      <c r="FN7" s="5">
        <f t="shared" ref="FN7:FN8" si="25">+((EL7*EZ7*TANH(EZ7/EL7)*(1-COSH(1/(EZ7/EL7))+SINH(1/(EZ7/EL7)))))^(1/2)</f>
        <v>66.127060588809769</v>
      </c>
      <c r="FO7" s="5">
        <f t="shared" ref="FO7:FO8" si="26">+((EM7*FA7*TANH(FA7/EM7)*(1-COSH(1/(FA7/EM7))+SINH(1/(FA7/EM7)))))^(1/2)</f>
        <v>57.819363693115697</v>
      </c>
      <c r="FP7" s="5">
        <f t="shared" ref="FP7:FP8" si="27">+((EN7*FB7*TANH(FB7/EN7)*(1-COSH(1/(FB7/EN7))+SINH(1/(FB7/EN7)))))^(1/2)</f>
        <v>53.013273220481004</v>
      </c>
      <c r="FQ7" s="5">
        <f t="shared" ref="FQ7:FQ8" si="28">+((EO7*FC7*TANH(FC7/EO7)*(1-COSH(1/(FC7/EO7))+SINH(1/(FC7/EO7)))))^(1/2)</f>
        <v>44.372026324171756</v>
      </c>
      <c r="FR7" s="5">
        <f t="shared" ref="FR7:FR8" si="29">+((EP7*FD7*TANH(FD7/EP7)*(1-COSH(1/(FD7/EP7))+SINH(1/(FD7/EP7)))))^(1/2)</f>
        <v>30.51128094902651</v>
      </c>
      <c r="FS7" s="5">
        <f t="shared" ref="FS7:FS8" si="30">+((EQ7*FE7*TANH(FE7/EQ7)*(1-COSH(1/(FE7/EQ7))+SINH(1/(FE7/EQ7)))))^(1/2)</f>
        <v>56.263685753685401</v>
      </c>
      <c r="FT7" s="5">
        <f t="shared" ref="FT7:FT8" si="31">+((ER7*FF7*TANH(FF7/ER7)*(1-COSH(1/(FF7/ER7))+SINH(1/(FF7/ER7)))))^(1/2)</f>
        <v>63.442619288743856</v>
      </c>
      <c r="FU7" s="5">
        <f t="shared" ref="FU7:FU8" si="32">+((ES7*FG7*TANH(FG7/ES7)*(1-COSH(1/(FG7/ES7))+SINH(1/(FG7/ES7)))))^(1/2)</f>
        <v>43.599133103191939</v>
      </c>
      <c r="FV7" s="5">
        <f t="shared" ref="FV7:FV8" si="33">SUM(FJ7:FU7)</f>
        <v>606.26810680408607</v>
      </c>
    </row>
    <row r="8" spans="2:178" x14ac:dyDescent="0.25">
      <c r="B8" s="1">
        <v>4</v>
      </c>
      <c r="C8" s="5">
        <f t="shared" ref="C8:N8" si="34">+C49*$E$3/(10000)</f>
        <v>825.94861376673964</v>
      </c>
      <c r="D8" s="5">
        <f t="shared" si="34"/>
        <v>872.81094646272493</v>
      </c>
      <c r="E8" s="5">
        <f t="shared" si="34"/>
        <v>896.24211281071757</v>
      </c>
      <c r="F8" s="5">
        <f t="shared" si="34"/>
        <v>896.24211281071757</v>
      </c>
      <c r="G8" s="5">
        <f t="shared" si="34"/>
        <v>861.09536328872855</v>
      </c>
      <c r="H8" s="5">
        <f t="shared" si="34"/>
        <v>837.66419694073613</v>
      </c>
      <c r="I8" s="5">
        <f t="shared" si="34"/>
        <v>843.52198852773415</v>
      </c>
      <c r="J8" s="5">
        <f t="shared" si="34"/>
        <v>872.81094646272493</v>
      </c>
      <c r="K8" s="5">
        <f t="shared" si="34"/>
        <v>890.38432122371921</v>
      </c>
      <c r="L8" s="5">
        <f t="shared" si="34"/>
        <v>872.81094646272493</v>
      </c>
      <c r="M8" s="5">
        <f t="shared" si="34"/>
        <v>831.80640535373777</v>
      </c>
      <c r="N8" s="5">
        <f t="shared" si="34"/>
        <v>808.37523900574524</v>
      </c>
      <c r="Q8" s="1">
        <v>4</v>
      </c>
      <c r="R8" s="8">
        <v>11.9</v>
      </c>
      <c r="S8" s="8">
        <v>12</v>
      </c>
      <c r="T8" s="8">
        <v>12.1</v>
      </c>
      <c r="U8" s="8">
        <v>12.2</v>
      </c>
      <c r="V8" s="8">
        <v>12.3</v>
      </c>
      <c r="W8" s="8">
        <v>12.4</v>
      </c>
      <c r="X8" s="8">
        <v>12.3</v>
      </c>
      <c r="Y8" s="8">
        <v>12.3</v>
      </c>
      <c r="Z8" s="8">
        <v>12.1</v>
      </c>
      <c r="AA8" s="8">
        <v>12</v>
      </c>
      <c r="AB8" s="8">
        <v>11.9</v>
      </c>
      <c r="AC8" s="8">
        <v>11.9</v>
      </c>
      <c r="AE8" s="81" t="s">
        <v>228</v>
      </c>
      <c r="AF8" s="28">
        <v>21206560</v>
      </c>
      <c r="AG8" s="28" t="s">
        <v>156</v>
      </c>
      <c r="AH8" s="28" t="s">
        <v>3</v>
      </c>
      <c r="AI8" s="29">
        <v>4.6611111100000002</v>
      </c>
      <c r="AJ8" s="29">
        <v>-74.134777779999993</v>
      </c>
      <c r="AK8" s="28" t="s">
        <v>85</v>
      </c>
      <c r="AL8" s="28">
        <v>2580</v>
      </c>
      <c r="AN8" s="80">
        <v>820.13963711939618</v>
      </c>
      <c r="AO8" s="80">
        <v>867.00196981538136</v>
      </c>
      <c r="AP8" s="80">
        <v>896.24211281071757</v>
      </c>
      <c r="AQ8" s="80">
        <v>896.24211281071757</v>
      </c>
      <c r="AR8" s="80">
        <v>864.96801438695763</v>
      </c>
      <c r="AS8" s="80">
        <v>843.47317358807959</v>
      </c>
      <c r="AT8" s="80">
        <v>849.33096517507761</v>
      </c>
      <c r="AU8" s="80">
        <v>876.6835975609539</v>
      </c>
      <c r="AV8" s="80">
        <v>890.38432122371921</v>
      </c>
      <c r="AW8" s="80">
        <v>868.93829536449584</v>
      </c>
      <c r="AX8" s="80">
        <v>825.99742870639432</v>
      </c>
      <c r="AY8" s="80">
        <v>843.57080346738871</v>
      </c>
      <c r="BA8" s="80">
        <v>11.8669444445</v>
      </c>
      <c r="BB8" s="80">
        <v>11.966944444499999</v>
      </c>
      <c r="BC8" s="80">
        <v>12.1</v>
      </c>
      <c r="BD8" s="80">
        <v>12.2</v>
      </c>
      <c r="BE8" s="80">
        <v>12.333055555500001</v>
      </c>
      <c r="BF8" s="80">
        <v>12.433055555500001</v>
      </c>
      <c r="BG8" s="80">
        <v>12.333055555500001</v>
      </c>
      <c r="BH8" s="80">
        <v>12.3</v>
      </c>
      <c r="BI8" s="80">
        <v>12.1330555555</v>
      </c>
      <c r="BJ8" s="80">
        <v>12</v>
      </c>
      <c r="BK8" s="80">
        <v>11.9</v>
      </c>
      <c r="BL8" s="80">
        <v>11.8669444445</v>
      </c>
      <c r="BN8" s="7">
        <f t="shared" si="17"/>
        <v>367.87527777949998</v>
      </c>
      <c r="BO8" s="7">
        <f t="shared" si="1"/>
        <v>338.06618055712499</v>
      </c>
      <c r="BP8" s="7">
        <f t="shared" si="1"/>
        <v>375.09999999999997</v>
      </c>
      <c r="BQ8" s="7">
        <f t="shared" si="1"/>
        <v>366</v>
      </c>
      <c r="BR8" s="7">
        <f t="shared" si="1"/>
        <v>382.32472222050006</v>
      </c>
      <c r="BS8" s="7">
        <f t="shared" si="1"/>
        <v>372.99166666500003</v>
      </c>
      <c r="BT8" s="7">
        <f t="shared" si="1"/>
        <v>382.32472222050006</v>
      </c>
      <c r="BU8" s="7">
        <f t="shared" si="1"/>
        <v>381.3</v>
      </c>
      <c r="BV8" s="7">
        <f t="shared" si="1"/>
        <v>363.99166666500003</v>
      </c>
      <c r="BW8" s="7">
        <f t="shared" si="1"/>
        <v>372</v>
      </c>
      <c r="BX8" s="7">
        <f t="shared" si="1"/>
        <v>357</v>
      </c>
      <c r="BY8" s="7">
        <f t="shared" si="1"/>
        <v>367.87527777949998</v>
      </c>
      <c r="CA8" t="s">
        <v>140</v>
      </c>
      <c r="CB8" s="31">
        <v>142.92925</v>
      </c>
      <c r="CC8" s="31">
        <v>161.37674999999999</v>
      </c>
      <c r="CD8" s="31">
        <v>132.08211999999997</v>
      </c>
      <c r="CE8" s="31">
        <v>137.91153</v>
      </c>
      <c r="CF8" s="31">
        <v>154.36669999999998</v>
      </c>
      <c r="CG8" s="31">
        <v>142.78166999999999</v>
      </c>
      <c r="CH8" s="31">
        <v>162.47731091231577</v>
      </c>
      <c r="CI8" s="31">
        <v>144.19999999999999</v>
      </c>
      <c r="CJ8" s="31">
        <v>172.70000000000002</v>
      </c>
      <c r="CK8" s="31">
        <v>166.59329291553209</v>
      </c>
      <c r="CL8" s="31">
        <v>142.92925</v>
      </c>
      <c r="CM8" s="31">
        <v>184.1</v>
      </c>
      <c r="CN8" s="31">
        <v>1844.4478738278478</v>
      </c>
      <c r="CO8" s="1" t="s">
        <v>140</v>
      </c>
      <c r="CP8" s="79">
        <v>15.413978494623656</v>
      </c>
      <c r="CQ8" s="79">
        <v>15.65</v>
      </c>
      <c r="CR8" s="79">
        <v>16.00752688172043</v>
      </c>
      <c r="CS8" s="79">
        <v>16.158888888888889</v>
      </c>
      <c r="CT8" s="79">
        <v>16.620430107526882</v>
      </c>
      <c r="CU8" s="79">
        <v>15.551111111111112</v>
      </c>
      <c r="CV8" s="79">
        <v>15.627956989247314</v>
      </c>
      <c r="CW8" s="79">
        <v>15.718279569892475</v>
      </c>
      <c r="CX8" s="79">
        <v>15.828888888888889</v>
      </c>
      <c r="CY8" s="79">
        <v>15.950566990002297</v>
      </c>
      <c r="CZ8" s="79">
        <v>15.624444444444446</v>
      </c>
      <c r="DA8" s="79">
        <v>15.564516129032258</v>
      </c>
      <c r="DB8" s="79">
        <v>15.811235369927129</v>
      </c>
      <c r="DD8" s="7">
        <f t="shared" si="2"/>
        <v>345.1855829956765</v>
      </c>
      <c r="DE8" s="7">
        <f t="shared" si="2"/>
        <v>412.65702193862546</v>
      </c>
      <c r="DF8" s="7">
        <f t="shared" si="2"/>
        <v>356.98896591472044</v>
      </c>
      <c r="DG8" s="7">
        <f t="shared" si="2"/>
        <v>370.70422248477712</v>
      </c>
      <c r="DH8" s="7">
        <f t="shared" si="2"/>
        <v>372.22169985375604</v>
      </c>
      <c r="DI8" s="7">
        <f t="shared" si="2"/>
        <v>352.01236531694428</v>
      </c>
      <c r="DJ8" s="7">
        <f t="shared" si="2"/>
        <v>376.66355114928814</v>
      </c>
      <c r="DK8" s="7">
        <f t="shared" si="2"/>
        <v>363.36040490778396</v>
      </c>
      <c r="DL8" s="7">
        <f t="shared" si="2"/>
        <v>422.19003904276553</v>
      </c>
      <c r="DM8" s="7">
        <f t="shared" si="2"/>
        <v>397.67437977424356</v>
      </c>
      <c r="DN8" s="7">
        <f t="shared" si="2"/>
        <v>353.71230930132106</v>
      </c>
      <c r="DO8" s="7">
        <f t="shared" si="2"/>
        <v>413.5805249679558</v>
      </c>
      <c r="DQ8" s="7">
        <f>IF(DD8="","",0.4*(CP8/(CP8+15)*(DD8+50)*1))</f>
        <v>80.11292674199079</v>
      </c>
      <c r="DR8" s="13">
        <f>IF(DE8="","",0.37*(CQ8/(CQ8+15)*(DE8+50)*1))</f>
        <v>87.406704258910636</v>
      </c>
      <c r="DS8" s="7">
        <f t="shared" si="3"/>
        <v>84.042649867495854</v>
      </c>
      <c r="DT8" s="7">
        <f t="shared" si="3"/>
        <v>87.270285027937291</v>
      </c>
      <c r="DU8" s="7">
        <f t="shared" si="3"/>
        <v>88.771800110715233</v>
      </c>
      <c r="DV8" s="7">
        <f t="shared" si="3"/>
        <v>81.852852269071178</v>
      </c>
      <c r="DW8" s="7">
        <f t="shared" si="3"/>
        <v>87.082264462909066</v>
      </c>
      <c r="DX8" s="7">
        <f t="shared" si="3"/>
        <v>84.605186207532711</v>
      </c>
      <c r="DY8" s="7">
        <f t="shared" si="3"/>
        <v>96.977139713158465</v>
      </c>
      <c r="DZ8" s="7">
        <f t="shared" si="3"/>
        <v>92.284709182915947</v>
      </c>
      <c r="EA8" s="7">
        <f t="shared" si="3"/>
        <v>82.388832354621243</v>
      </c>
      <c r="EB8" s="7">
        <f t="shared" si="3"/>
        <v>94.428539650464899</v>
      </c>
      <c r="EC8" s="7">
        <f>++SUM(DQ8:EB8)</f>
        <v>1047.2238898477233</v>
      </c>
      <c r="EF8" t="s">
        <v>140</v>
      </c>
      <c r="EG8" s="1" t="str">
        <f>+AG8</f>
        <v>INEM KENNEDY [21206560] SECA</v>
      </c>
      <c r="EH8" s="31">
        <f t="shared" si="18"/>
        <v>80.11292674199079</v>
      </c>
      <c r="EI8" s="31">
        <f t="shared" si="4"/>
        <v>87.406704258910636</v>
      </c>
      <c r="EJ8" s="31">
        <f t="shared" si="4"/>
        <v>84.042649867495854</v>
      </c>
      <c r="EK8" s="31">
        <f t="shared" si="4"/>
        <v>87.270285027937291</v>
      </c>
      <c r="EL8" s="31">
        <f t="shared" si="4"/>
        <v>88.771800110715233</v>
      </c>
      <c r="EM8" s="31">
        <f t="shared" si="4"/>
        <v>81.852852269071178</v>
      </c>
      <c r="EN8" s="31">
        <f t="shared" si="4"/>
        <v>87.082264462909066</v>
      </c>
      <c r="EO8" s="31">
        <f t="shared" si="4"/>
        <v>84.605186207532711</v>
      </c>
      <c r="EP8" s="31">
        <f t="shared" si="4"/>
        <v>96.977139713158465</v>
      </c>
      <c r="EQ8" s="31">
        <f t="shared" si="4"/>
        <v>92.284709182915947</v>
      </c>
      <c r="ER8" s="31">
        <f t="shared" si="4"/>
        <v>82.388832354621243</v>
      </c>
      <c r="ES8" s="31">
        <f t="shared" si="4"/>
        <v>94.428539650464899</v>
      </c>
      <c r="ET8" s="31">
        <f t="shared" si="4"/>
        <v>1047.2238898477233</v>
      </c>
      <c r="EU8" s="1" t="str">
        <f t="shared" si="19"/>
        <v>INEM KENNEDY [21206560] SECA</v>
      </c>
      <c r="EV8" s="31">
        <v>42.5</v>
      </c>
      <c r="EW8" s="31">
        <v>17.5</v>
      </c>
      <c r="EX8" s="31">
        <v>57.2</v>
      </c>
      <c r="EY8" s="31">
        <v>49.29999999999999</v>
      </c>
      <c r="EZ8" s="31">
        <v>27</v>
      </c>
      <c r="FA8" s="31">
        <v>42.7</v>
      </c>
      <c r="FB8" s="31">
        <v>37</v>
      </c>
      <c r="FC8" s="31">
        <v>24.7</v>
      </c>
      <c r="FD8" s="31">
        <v>30.3</v>
      </c>
      <c r="FE8" s="31">
        <v>49.5</v>
      </c>
      <c r="FF8" s="31">
        <v>72</v>
      </c>
      <c r="FG8" s="31">
        <v>3.4</v>
      </c>
      <c r="FH8" s="31">
        <v>453.09999999999997</v>
      </c>
      <c r="FI8" s="1" t="str">
        <f t="shared" si="20"/>
        <v>INEM KENNEDY [21206560] SECA</v>
      </c>
      <c r="FJ8" s="5">
        <f t="shared" si="21"/>
        <v>37.454201976022574</v>
      </c>
      <c r="FK8" s="5">
        <f t="shared" si="22"/>
        <v>17.325566825662268</v>
      </c>
      <c r="FL8" s="5">
        <f t="shared" si="23"/>
        <v>46.805466662393336</v>
      </c>
      <c r="FM8" s="5">
        <f t="shared" si="24"/>
        <v>42.735379662894715</v>
      </c>
      <c r="FN8" s="5">
        <f t="shared" si="25"/>
        <v>26.094349763038696</v>
      </c>
      <c r="FO8" s="5">
        <f t="shared" si="26"/>
        <v>37.787844812014868</v>
      </c>
      <c r="FP8" s="5">
        <f t="shared" si="27"/>
        <v>34.196054726810573</v>
      </c>
      <c r="FQ8" s="5">
        <f t="shared" si="28"/>
        <v>23.958753431572049</v>
      </c>
      <c r="FR8" s="5">
        <f t="shared" si="29"/>
        <v>29.207982251836881</v>
      </c>
      <c r="FS8" s="5">
        <f t="shared" si="30"/>
        <v>43.501372777151524</v>
      </c>
      <c r="FT8" s="5">
        <f t="shared" si="31"/>
        <v>53.325606276531175</v>
      </c>
      <c r="FU8" s="5">
        <f t="shared" si="32"/>
        <v>3.3992656540523365</v>
      </c>
      <c r="FV8" s="5">
        <f t="shared" si="33"/>
        <v>395.79184481998101</v>
      </c>
    </row>
    <row r="9" spans="2:178" x14ac:dyDescent="0.25">
      <c r="B9" s="1">
        <v>6</v>
      </c>
      <c r="C9" s="5">
        <f t="shared" ref="C9:N9" si="35">+C50*$E$3/(10000)</f>
        <v>808.37523900574524</v>
      </c>
      <c r="D9" s="5">
        <f t="shared" si="35"/>
        <v>855.23757170173042</v>
      </c>
      <c r="E9" s="5">
        <f t="shared" si="35"/>
        <v>896.24211281071757</v>
      </c>
      <c r="F9" s="5">
        <f t="shared" si="35"/>
        <v>896.24211281071757</v>
      </c>
      <c r="G9" s="5">
        <f t="shared" si="35"/>
        <v>872.81094646272493</v>
      </c>
      <c r="H9" s="5">
        <f t="shared" si="35"/>
        <v>855.23757170173042</v>
      </c>
      <c r="I9" s="5">
        <f t="shared" si="35"/>
        <v>861.09536328872855</v>
      </c>
      <c r="J9" s="5">
        <f t="shared" si="35"/>
        <v>884.52652963672108</v>
      </c>
      <c r="K9" s="5">
        <f t="shared" si="35"/>
        <v>890.38432122371921</v>
      </c>
      <c r="L9" s="5">
        <f t="shared" si="35"/>
        <v>861.09536328872855</v>
      </c>
      <c r="M9" s="5">
        <f t="shared" si="35"/>
        <v>814.23303059274338</v>
      </c>
      <c r="N9" s="5">
        <f t="shared" si="35"/>
        <v>784.9440726577526</v>
      </c>
      <c r="Q9" s="1">
        <v>6</v>
      </c>
      <c r="R9" s="8">
        <v>11.8</v>
      </c>
      <c r="S9" s="8">
        <v>11.9</v>
      </c>
      <c r="T9" s="8">
        <v>12.1</v>
      </c>
      <c r="U9" s="8">
        <v>12.2</v>
      </c>
      <c r="V9" s="8">
        <v>12.4</v>
      </c>
      <c r="W9" s="8">
        <v>12.5</v>
      </c>
      <c r="X9" s="8">
        <v>12.4</v>
      </c>
      <c r="Y9" s="8">
        <v>12.3</v>
      </c>
      <c r="Z9" s="8">
        <v>12.2</v>
      </c>
      <c r="AA9" s="8">
        <v>12</v>
      </c>
      <c r="AB9" s="8">
        <v>11.9</v>
      </c>
      <c r="AC9" s="8">
        <v>11.8</v>
      </c>
      <c r="AI9" s="9"/>
      <c r="AJ9" s="9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Q9" s="7"/>
      <c r="DR9" s="13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G9" s="1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1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1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</row>
    <row r="10" spans="2:178" x14ac:dyDescent="0.25">
      <c r="B10" s="1">
        <v>8</v>
      </c>
      <c r="C10" s="5">
        <f t="shared" ref="C10:N10" si="36">+C51*$E$3/(10000)</f>
        <v>784.9440726577526</v>
      </c>
      <c r="D10" s="5">
        <f t="shared" si="36"/>
        <v>843.52198852773415</v>
      </c>
      <c r="E10" s="5">
        <f t="shared" si="36"/>
        <v>890.38432122371921</v>
      </c>
      <c r="F10" s="5">
        <f t="shared" si="36"/>
        <v>902.09990439771559</v>
      </c>
      <c r="G10" s="5">
        <f t="shared" si="36"/>
        <v>884.52652963672108</v>
      </c>
      <c r="H10" s="5">
        <f t="shared" si="36"/>
        <v>866.9531548757268</v>
      </c>
      <c r="I10" s="5">
        <f t="shared" si="36"/>
        <v>872.81094646272493</v>
      </c>
      <c r="J10" s="5">
        <f t="shared" si="36"/>
        <v>890.38432122371921</v>
      </c>
      <c r="K10" s="5">
        <f t="shared" si="36"/>
        <v>890.38432122371921</v>
      </c>
      <c r="L10" s="5">
        <f t="shared" si="36"/>
        <v>849.37978011473228</v>
      </c>
      <c r="M10" s="5">
        <f t="shared" si="36"/>
        <v>796.65965583174886</v>
      </c>
      <c r="N10" s="5">
        <f t="shared" si="36"/>
        <v>767.37069789675809</v>
      </c>
      <c r="Q10" s="1">
        <v>8</v>
      </c>
      <c r="R10" s="8">
        <v>11.7</v>
      </c>
      <c r="S10" s="8">
        <v>11.9</v>
      </c>
      <c r="T10" s="8">
        <v>12.1</v>
      </c>
      <c r="U10" s="8">
        <v>12.3</v>
      </c>
      <c r="V10" s="8">
        <v>12.5</v>
      </c>
      <c r="W10" s="8">
        <v>12.6</v>
      </c>
      <c r="X10" s="8">
        <v>12.5</v>
      </c>
      <c r="Y10" s="8">
        <v>12.4</v>
      </c>
      <c r="Z10" s="8">
        <v>12.2</v>
      </c>
      <c r="AA10" s="8">
        <v>12</v>
      </c>
      <c r="AB10" s="8">
        <v>11.8</v>
      </c>
      <c r="AC10" s="8">
        <v>11.7</v>
      </c>
      <c r="AE10" s="11" t="s">
        <v>188</v>
      </c>
      <c r="AF10" s="16">
        <v>21206560</v>
      </c>
      <c r="AG10" s="16" t="s">
        <v>90</v>
      </c>
      <c r="AH10" s="16" t="s">
        <v>3</v>
      </c>
      <c r="AI10" s="17">
        <v>4.6611111100000002</v>
      </c>
      <c r="AJ10" s="17">
        <v>-74.134777779999993</v>
      </c>
      <c r="AK10" s="16" t="s">
        <v>85</v>
      </c>
      <c r="AL10" s="16">
        <v>2580</v>
      </c>
      <c r="AN10" s="80">
        <v>820.13963711939618</v>
      </c>
      <c r="AO10" s="80">
        <v>867.00196981538136</v>
      </c>
      <c r="AP10" s="80">
        <v>896.24211281071757</v>
      </c>
      <c r="AQ10" s="80">
        <v>896.24211281071757</v>
      </c>
      <c r="AR10" s="80">
        <v>864.96801438695763</v>
      </c>
      <c r="AS10" s="80">
        <v>843.47317358807959</v>
      </c>
      <c r="AT10" s="80">
        <v>849.33096517507761</v>
      </c>
      <c r="AU10" s="80">
        <v>876.6835975609539</v>
      </c>
      <c r="AV10" s="80">
        <v>890.38432122371921</v>
      </c>
      <c r="AW10" s="80">
        <v>868.93829536449584</v>
      </c>
      <c r="AX10" s="80">
        <v>825.99742870639432</v>
      </c>
      <c r="AY10" s="80">
        <v>843.57080346738871</v>
      </c>
      <c r="BA10" s="80">
        <v>11.8669444445</v>
      </c>
      <c r="BB10" s="80">
        <v>11.966944444499999</v>
      </c>
      <c r="BC10" s="80">
        <v>12.1</v>
      </c>
      <c r="BD10" s="80">
        <v>12.2</v>
      </c>
      <c r="BE10" s="80">
        <v>12.333055555500001</v>
      </c>
      <c r="BF10" s="80">
        <v>12.433055555500001</v>
      </c>
      <c r="BG10" s="80">
        <v>12.333055555500001</v>
      </c>
      <c r="BH10" s="80">
        <v>12.3</v>
      </c>
      <c r="BI10" s="80">
        <v>12.1330555555</v>
      </c>
      <c r="BJ10" s="80">
        <v>12</v>
      </c>
      <c r="BK10" s="80">
        <v>11.9</v>
      </c>
      <c r="BL10" s="80">
        <v>11.8669444445</v>
      </c>
      <c r="BN10" s="7">
        <f t="shared" si="17"/>
        <v>367.87527777949998</v>
      </c>
      <c r="BO10" s="7">
        <f t="shared" si="1"/>
        <v>338.06618055712499</v>
      </c>
      <c r="BP10" s="7">
        <f t="shared" si="1"/>
        <v>375.09999999999997</v>
      </c>
      <c r="BQ10" s="7">
        <f t="shared" si="1"/>
        <v>366</v>
      </c>
      <c r="BR10" s="7">
        <f t="shared" si="1"/>
        <v>382.32472222050006</v>
      </c>
      <c r="BS10" s="7">
        <f t="shared" si="1"/>
        <v>372.99166666500003</v>
      </c>
      <c r="BT10" s="7">
        <f t="shared" si="1"/>
        <v>382.32472222050006</v>
      </c>
      <c r="BU10" s="7">
        <f t="shared" si="1"/>
        <v>381.3</v>
      </c>
      <c r="BV10" s="7">
        <f t="shared" si="1"/>
        <v>363.99166666500003</v>
      </c>
      <c r="BW10" s="7">
        <f t="shared" si="1"/>
        <v>372</v>
      </c>
      <c r="BX10" s="7">
        <f t="shared" si="1"/>
        <v>357</v>
      </c>
      <c r="BY10" s="7">
        <f t="shared" si="1"/>
        <v>367.87527777949998</v>
      </c>
      <c r="CA10" t="s">
        <v>188</v>
      </c>
      <c r="CB10" s="24">
        <v>168.04492594464176</v>
      </c>
      <c r="CC10" s="24">
        <v>150.15915112846011</v>
      </c>
      <c r="CD10" s="24">
        <v>120.38360505207272</v>
      </c>
      <c r="CE10" s="24">
        <v>98.450479718778553</v>
      </c>
      <c r="CF10" s="24">
        <v>106.96944403606631</v>
      </c>
      <c r="CG10" s="24">
        <v>127.93156666568137</v>
      </c>
      <c r="CH10" s="24">
        <v>149.35050205821227</v>
      </c>
      <c r="CI10" s="24">
        <v>142.5199606565979</v>
      </c>
      <c r="CJ10" s="24">
        <v>131.11579714412861</v>
      </c>
      <c r="CK10" s="24">
        <v>133.37009381334042</v>
      </c>
      <c r="CL10" s="24">
        <v>122.67025618591833</v>
      </c>
      <c r="CM10" s="24">
        <v>147.4849955009999</v>
      </c>
      <c r="CN10" s="24">
        <v>1598.4507779048984</v>
      </c>
      <c r="CO10" s="1" t="s">
        <v>188</v>
      </c>
      <c r="CP10" s="82">
        <v>15.843003407155134</v>
      </c>
      <c r="CQ10" s="82">
        <v>16.099104032985938</v>
      </c>
      <c r="CR10" s="82">
        <v>16.0990902106428</v>
      </c>
      <c r="CS10" s="82">
        <v>16.124903332862917</v>
      </c>
      <c r="CT10" s="82">
        <v>16.263282612173551</v>
      </c>
      <c r="CU10" s="82">
        <v>15.983213369928317</v>
      </c>
      <c r="CV10" s="82">
        <v>15.802816400194711</v>
      </c>
      <c r="CW10" s="82">
        <v>15.714211810024702</v>
      </c>
      <c r="CX10" s="82">
        <v>15.860155341765772</v>
      </c>
      <c r="CY10" s="82">
        <v>15.960310496998181</v>
      </c>
      <c r="CZ10" s="82">
        <v>15.885615001464439</v>
      </c>
      <c r="DA10" s="82">
        <v>15.88525414159478</v>
      </c>
      <c r="DB10" s="82">
        <v>15.958910268994634</v>
      </c>
      <c r="DC10" s="10">
        <f>+DB6-DB10</f>
        <v>-0.65000000000000036</v>
      </c>
      <c r="DD10" s="7">
        <f t="shared" ref="DD10:DO12" si="37">IF(CB10="","",AN10*(0.18+0.62*CB10/BN10))</f>
        <v>379.90110972891847</v>
      </c>
      <c r="DE10" s="7">
        <f t="shared" si="37"/>
        <v>394.82050901869468</v>
      </c>
      <c r="DF10" s="7">
        <f t="shared" si="37"/>
        <v>339.65888037145089</v>
      </c>
      <c r="DG10" s="7">
        <f t="shared" si="37"/>
        <v>310.79349530385213</v>
      </c>
      <c r="DH10" s="7">
        <f t="shared" si="37"/>
        <v>305.73840186807365</v>
      </c>
      <c r="DI10" s="7">
        <f t="shared" si="37"/>
        <v>331.19176195684219</v>
      </c>
      <c r="DJ10" s="7">
        <f t="shared" si="37"/>
        <v>358.58367599823112</v>
      </c>
      <c r="DK10" s="7">
        <f t="shared" si="37"/>
        <v>360.96550582547871</v>
      </c>
      <c r="DL10" s="7">
        <f t="shared" si="37"/>
        <v>359.12246391097159</v>
      </c>
      <c r="DM10" s="7">
        <f t="shared" si="37"/>
        <v>349.55952978355413</v>
      </c>
      <c r="DN10" s="7">
        <f t="shared" si="37"/>
        <v>324.65067452502319</v>
      </c>
      <c r="DO10" s="7">
        <f t="shared" si="37"/>
        <v>361.52441413228235</v>
      </c>
      <c r="DQ10" s="7">
        <f>IF(DD10="","",0.4*(CP10/(CP10+15)*(DD10+50)*1))</f>
        <v>88.330240168439516</v>
      </c>
      <c r="DR10" s="13">
        <f>IF(DE10="","",0.37*(CQ10/(CQ10+15)*(DE10+50)*1))</f>
        <v>85.200149430277833</v>
      </c>
      <c r="DS10" s="7">
        <f t="shared" ref="DS10:EB12" si="38">IF(DF10="","",0.4*(CR10/(CR10+15)*(DF10+50)*1))</f>
        <v>80.686006233471701</v>
      </c>
      <c r="DT10" s="7">
        <f t="shared" si="38"/>
        <v>74.766628801159641</v>
      </c>
      <c r="DU10" s="7">
        <f t="shared" si="38"/>
        <v>74.022606485099615</v>
      </c>
      <c r="DV10" s="7">
        <f t="shared" si="38"/>
        <v>78.657680770175446</v>
      </c>
      <c r="DW10" s="7">
        <f t="shared" si="38"/>
        <v>83.846525357023836</v>
      </c>
      <c r="DX10" s="7">
        <f t="shared" si="38"/>
        <v>84.104375461104439</v>
      </c>
      <c r="DY10" s="7">
        <f t="shared" si="38"/>
        <v>84.105160969843581</v>
      </c>
      <c r="DZ10" s="7">
        <f t="shared" si="38"/>
        <v>82.390571089374845</v>
      </c>
      <c r="EA10" s="7">
        <f t="shared" si="38"/>
        <v>77.078683720706721</v>
      </c>
      <c r="EB10" s="7">
        <f t="shared" si="38"/>
        <v>84.663961306483259</v>
      </c>
      <c r="EC10" s="7">
        <f>++SUM(DQ10:EB10)</f>
        <v>977.8525897931604</v>
      </c>
      <c r="EF10" t="s">
        <v>188</v>
      </c>
      <c r="EG10" s="1" t="str">
        <f>+AG10</f>
        <v>INEM KENNEDY [21206560]</v>
      </c>
      <c r="EH10" s="85">
        <f>DQ10</f>
        <v>88.330240168439516</v>
      </c>
      <c r="EI10" s="85">
        <f t="shared" ref="EI10:EI12" si="39">DR10</f>
        <v>85.200149430277833</v>
      </c>
      <c r="EJ10" s="85">
        <f t="shared" ref="EJ10:EJ12" si="40">DS10</f>
        <v>80.686006233471701</v>
      </c>
      <c r="EK10" s="85">
        <f t="shared" ref="EK10:EK12" si="41">DT10</f>
        <v>74.766628801159641</v>
      </c>
      <c r="EL10" s="85">
        <f t="shared" ref="EL10:EL12" si="42">DU10</f>
        <v>74.022606485099615</v>
      </c>
      <c r="EM10" s="85">
        <f t="shared" ref="EM10:EM12" si="43">DV10</f>
        <v>78.657680770175446</v>
      </c>
      <c r="EN10" s="85">
        <f t="shared" ref="EN10:EN12" si="44">DW10</f>
        <v>83.846525357023836</v>
      </c>
      <c r="EO10" s="85">
        <f t="shared" ref="EO10:EO12" si="45">DX10</f>
        <v>84.104375461104439</v>
      </c>
      <c r="EP10" s="85">
        <f t="shared" ref="EP10:EP12" si="46">DY10</f>
        <v>84.105160969843581</v>
      </c>
      <c r="EQ10" s="85">
        <f t="shared" ref="EQ10:EQ12" si="47">DZ10</f>
        <v>82.390571089374845</v>
      </c>
      <c r="ER10" s="85">
        <f t="shared" ref="ER10:ER12" si="48">EA10</f>
        <v>77.078683720706721</v>
      </c>
      <c r="ES10" s="85">
        <f t="shared" ref="ES10:ES12" si="49">EB10</f>
        <v>84.663961306483259</v>
      </c>
      <c r="ET10" s="85">
        <f>EC10</f>
        <v>977.8525897931604</v>
      </c>
      <c r="EU10" s="1" t="str">
        <f>+EG10</f>
        <v>INEM KENNEDY [21206560]</v>
      </c>
      <c r="EV10" s="85">
        <v>26.933459044611034</v>
      </c>
      <c r="EW10" s="85">
        <v>58.726803457703035</v>
      </c>
      <c r="EX10" s="85">
        <v>97.730710117131764</v>
      </c>
      <c r="EY10" s="85">
        <v>142.65072947762141</v>
      </c>
      <c r="EZ10" s="85">
        <v>133.8547155777695</v>
      </c>
      <c r="FA10" s="85">
        <v>78.344077426120521</v>
      </c>
      <c r="FB10" s="85">
        <v>52.486588610199199</v>
      </c>
      <c r="FC10" s="85">
        <v>54.432918397140064</v>
      </c>
      <c r="FD10" s="85">
        <v>55.797293727013049</v>
      </c>
      <c r="FE10" s="85">
        <v>117.32338824691173</v>
      </c>
      <c r="FF10" s="85">
        <v>130.21379712253309</v>
      </c>
      <c r="FG10" s="85">
        <v>68.020406649413729</v>
      </c>
      <c r="FH10" s="85">
        <v>1016.514887854168</v>
      </c>
      <c r="FI10" s="1" t="str">
        <f>+EU10</f>
        <v>INEM KENNEDY [21206560]</v>
      </c>
      <c r="FJ10" s="5">
        <f>+((EH10*EV10*TANH(EV10/EH10)*(1-COSH(1/(EV10/EH10))+SINH(1/(EV10/EH10)))))^(1/2)</f>
        <v>26.023905816131169</v>
      </c>
      <c r="FK10" s="5">
        <f t="shared" ref="FK10:FK12" si="50">+((EI10*EW10*TANH(EW10/EI10)*(1-COSH(1/(EW10/EI10))+SINH(1/(EW10/EI10)))))^(1/2)</f>
        <v>47.843122261155486</v>
      </c>
      <c r="FL10" s="5">
        <f t="shared" ref="FL10:FL12" si="51">+((EJ10*EX10*TANH(EX10/EJ10)*(1-COSH(1/(EX10/EJ10))+SINH(1/(EX10/EJ10)))))^(1/2)</f>
        <v>60.907293048457603</v>
      </c>
      <c r="FM10" s="5">
        <f t="shared" ref="FM10:FM12" si="52">+((EK10*EY10*TANH(EY10/EK10)*(1-COSH(1/(EY10/EK10))+SINH(1/(EY10/EK10)))))^(1/2)</f>
        <v>64.523474848745678</v>
      </c>
      <c r="FN10" s="5">
        <f t="shared" ref="FN10:FN12" si="53">+((EL10*EZ10*TANH(EZ10/EL10)*(1-COSH(1/(EZ10/EL10))+SINH(1/(EZ10/EL10)))))^(1/2)</f>
        <v>63.155072117363872</v>
      </c>
      <c r="FO10" s="5">
        <f t="shared" ref="FO10:FO12" si="54">+((EM10*FA10*TANH(FA10/EM10)*(1-COSH(1/(FA10/EM10))+SINH(1/(FA10/EM10)))))^(1/2)</f>
        <v>54.470365413425739</v>
      </c>
      <c r="FP10" s="5">
        <f t="shared" ref="FP10:FP12" si="55">+((EN10*FB10*TANH(FB10/EN10)*(1-COSH(1/(FB10/EN10))+SINH(1/(FB10/EN10)))))^(1/2)</f>
        <v>44.148324820308396</v>
      </c>
      <c r="FQ10" s="5">
        <f t="shared" ref="FQ10:FQ12" si="56">+((EO10*FC10*TANH(FC10/EO10)*(1-COSH(1/(FC10/EO10))+SINH(1/(FC10/EO10)))))^(1/2)</f>
        <v>45.300549424444689</v>
      </c>
      <c r="FR10" s="5">
        <f t="shared" ref="FR10:FR12" si="57">+((EP10*FD10*TANH(FD10/EP10)*(1-COSH(1/(FD10/EP10))+SINH(1/(FD10/EP10)))))^(1/2)</f>
        <v>46.057417700849314</v>
      </c>
      <c r="FS10" s="5">
        <f t="shared" ref="FS10:FS12" si="58">+((EQ10*FE10*TANH(FE10/EQ10)*(1-COSH(1/(FE10/EQ10))+SINH(1/(FE10/EQ10)))))^(1/2)</f>
        <v>65.898388344915361</v>
      </c>
      <c r="FT10" s="5">
        <f t="shared" ref="FT10:FT12" si="59">+((ER10*FF10*TANH(FF10/ER10)*(1-COSH(1/(FF10/ER10))+SINH(1/(FF10/ER10)))))^(1/2)</f>
        <v>64.716513534758633</v>
      </c>
      <c r="FU10" s="5">
        <f t="shared" ref="FU10:FU12" si="60">+((ES10*FG10*TANH(FG10/ES10)*(1-COSH(1/(FG10/ES10))+SINH(1/(FG10/ES10)))))^(1/2)</f>
        <v>52.25376002661514</v>
      </c>
      <c r="FV10" s="5">
        <f>SUM(FJ10:FU10)</f>
        <v>635.29818735717106</v>
      </c>
    </row>
    <row r="11" spans="2:178" x14ac:dyDescent="0.25">
      <c r="B11" s="1">
        <v>10</v>
      </c>
      <c r="C11" s="5">
        <f t="shared" ref="C11:N11" si="61">+C52*$E$3/(10000)</f>
        <v>761.51290630975996</v>
      </c>
      <c r="D11" s="5">
        <f t="shared" si="61"/>
        <v>825.94861376673964</v>
      </c>
      <c r="E11" s="5">
        <f t="shared" si="61"/>
        <v>884.52652963672108</v>
      </c>
      <c r="F11" s="5">
        <f t="shared" si="61"/>
        <v>907.95769598471372</v>
      </c>
      <c r="G11" s="5">
        <f t="shared" si="61"/>
        <v>896.24211281071757</v>
      </c>
      <c r="H11" s="5">
        <f t="shared" si="61"/>
        <v>884.52652963672108</v>
      </c>
      <c r="I11" s="5">
        <f t="shared" si="61"/>
        <v>884.52652963672108</v>
      </c>
      <c r="J11" s="5">
        <f t="shared" si="61"/>
        <v>896.24211281071757</v>
      </c>
      <c r="K11" s="5">
        <f t="shared" si="61"/>
        <v>884.52652963672108</v>
      </c>
      <c r="L11" s="5">
        <f t="shared" si="61"/>
        <v>837.66419694073613</v>
      </c>
      <c r="M11" s="5">
        <f t="shared" si="61"/>
        <v>773.22848948375622</v>
      </c>
      <c r="N11" s="5">
        <f t="shared" si="61"/>
        <v>743.93953154876544</v>
      </c>
      <c r="Q11" s="1">
        <v>10</v>
      </c>
      <c r="R11" s="8">
        <v>11.6</v>
      </c>
      <c r="S11" s="8">
        <v>11.8</v>
      </c>
      <c r="T11" s="8">
        <v>12.1</v>
      </c>
      <c r="U11" s="8">
        <v>12.3</v>
      </c>
      <c r="V11" s="8">
        <v>12.6</v>
      </c>
      <c r="W11" s="8">
        <v>12.7</v>
      </c>
      <c r="X11" s="8">
        <v>12.7</v>
      </c>
      <c r="Y11" s="8">
        <v>12.5</v>
      </c>
      <c r="Z11" s="8">
        <v>12.2</v>
      </c>
      <c r="AA11" s="8">
        <v>11.9</v>
      </c>
      <c r="AB11" s="8">
        <v>11.7</v>
      </c>
      <c r="AC11" s="8">
        <v>11.5</v>
      </c>
      <c r="AE11" s="81" t="s">
        <v>222</v>
      </c>
      <c r="AF11" s="26">
        <v>21206560</v>
      </c>
      <c r="AG11" s="26" t="s">
        <v>155</v>
      </c>
      <c r="AH11" s="26" t="s">
        <v>3</v>
      </c>
      <c r="AI11" s="27">
        <v>4.6611111100000002</v>
      </c>
      <c r="AJ11" s="27">
        <v>-74.134777779999993</v>
      </c>
      <c r="AK11" s="26" t="s">
        <v>85</v>
      </c>
      <c r="AL11" s="26">
        <v>2580</v>
      </c>
      <c r="AN11" s="80">
        <v>820.13963711939618</v>
      </c>
      <c r="AO11" s="80">
        <v>867.00196981538136</v>
      </c>
      <c r="AP11" s="80">
        <v>896.24211281071757</v>
      </c>
      <c r="AQ11" s="80">
        <v>896.24211281071757</v>
      </c>
      <c r="AR11" s="80">
        <v>864.96801438695763</v>
      </c>
      <c r="AS11" s="80">
        <v>843.47317358807959</v>
      </c>
      <c r="AT11" s="80">
        <v>849.33096517507761</v>
      </c>
      <c r="AU11" s="80">
        <v>876.6835975609539</v>
      </c>
      <c r="AV11" s="80">
        <v>890.38432122371921</v>
      </c>
      <c r="AW11" s="80">
        <v>868.93829536449584</v>
      </c>
      <c r="AX11" s="80">
        <v>825.99742870639432</v>
      </c>
      <c r="AY11" s="80">
        <v>843.57080346738871</v>
      </c>
      <c r="BA11" s="80">
        <v>11.8669444445</v>
      </c>
      <c r="BB11" s="80">
        <v>11.966944444499999</v>
      </c>
      <c r="BC11" s="80">
        <v>12.1</v>
      </c>
      <c r="BD11" s="80">
        <v>12.2</v>
      </c>
      <c r="BE11" s="80">
        <v>12.333055555500001</v>
      </c>
      <c r="BF11" s="80">
        <v>12.433055555500001</v>
      </c>
      <c r="BG11" s="80">
        <v>12.333055555500001</v>
      </c>
      <c r="BH11" s="80">
        <v>12.3</v>
      </c>
      <c r="BI11" s="80">
        <v>12.1330555555</v>
      </c>
      <c r="BJ11" s="80">
        <v>12</v>
      </c>
      <c r="BK11" s="80">
        <v>11.9</v>
      </c>
      <c r="BL11" s="80">
        <v>11.8669444445</v>
      </c>
      <c r="BN11" s="7">
        <f t="shared" si="17"/>
        <v>367.87527777949998</v>
      </c>
      <c r="BO11" s="7">
        <f t="shared" si="1"/>
        <v>338.06618055712499</v>
      </c>
      <c r="BP11" s="7">
        <f t="shared" si="1"/>
        <v>375.09999999999997</v>
      </c>
      <c r="BQ11" s="7">
        <f t="shared" si="1"/>
        <v>366</v>
      </c>
      <c r="BR11" s="7">
        <f t="shared" si="1"/>
        <v>382.32472222050006</v>
      </c>
      <c r="BS11" s="7">
        <f t="shared" si="1"/>
        <v>372.99166666500003</v>
      </c>
      <c r="BT11" s="7">
        <f t="shared" si="1"/>
        <v>382.32472222050006</v>
      </c>
      <c r="BU11" s="7">
        <f t="shared" si="1"/>
        <v>381.3</v>
      </c>
      <c r="BV11" s="7">
        <f t="shared" si="1"/>
        <v>363.99166666500003</v>
      </c>
      <c r="BW11" s="7">
        <f t="shared" si="1"/>
        <v>372</v>
      </c>
      <c r="BX11" s="7">
        <f t="shared" si="1"/>
        <v>357</v>
      </c>
      <c r="BY11" s="7">
        <f t="shared" si="1"/>
        <v>367.87527777949998</v>
      </c>
      <c r="CA11" t="s">
        <v>141</v>
      </c>
      <c r="CB11" s="30">
        <v>170.84412985381198</v>
      </c>
      <c r="CC11" s="30">
        <v>171.5509220469182</v>
      </c>
      <c r="CD11" s="30">
        <v>149.63042657370573</v>
      </c>
      <c r="CE11" s="30">
        <v>120.48081749313351</v>
      </c>
      <c r="CF11" s="30">
        <v>114.23062085802658</v>
      </c>
      <c r="CG11" s="30">
        <v>101.74536018625962</v>
      </c>
      <c r="CH11" s="30">
        <v>128</v>
      </c>
      <c r="CI11" s="30">
        <v>105.95899895580669</v>
      </c>
      <c r="CJ11" s="30">
        <v>131.16913292352046</v>
      </c>
      <c r="CK11" s="30">
        <v>103.40000000000002</v>
      </c>
      <c r="CL11" s="30">
        <v>104.91926549278605</v>
      </c>
      <c r="CM11" s="30">
        <v>121.21175233068064</v>
      </c>
      <c r="CN11" s="30">
        <v>1523.1414267146497</v>
      </c>
      <c r="CO11" s="1" t="s">
        <v>141</v>
      </c>
      <c r="CP11" s="83">
        <v>14.988237813278095</v>
      </c>
      <c r="CQ11" s="83">
        <v>15.506804262034843</v>
      </c>
      <c r="CR11" s="83">
        <v>14.946033889244507</v>
      </c>
      <c r="CS11" s="83">
        <v>16.347012483390813</v>
      </c>
      <c r="CT11" s="83">
        <v>15.171539478164732</v>
      </c>
      <c r="CU11" s="83">
        <v>16.203404987577226</v>
      </c>
      <c r="CV11" s="83">
        <v>15.932796508007092</v>
      </c>
      <c r="CW11" s="83">
        <v>15.47021505376344</v>
      </c>
      <c r="CX11" s="83">
        <v>16.32587061973037</v>
      </c>
      <c r="CY11" s="83">
        <v>16.048709677419357</v>
      </c>
      <c r="CZ11" s="83">
        <v>16.434424281178064</v>
      </c>
      <c r="DA11" s="83">
        <v>15.943850315738123</v>
      </c>
      <c r="DB11" s="83">
        <v>15.77202611901471</v>
      </c>
      <c r="DC11" s="10">
        <f>+DB7-DB11</f>
        <v>-0.50999999999999979</v>
      </c>
      <c r="DD11" s="7">
        <f t="shared" si="37"/>
        <v>383.77024063962068</v>
      </c>
      <c r="DE11" s="7">
        <f t="shared" si="37"/>
        <v>428.83443684199358</v>
      </c>
      <c r="DF11" s="7">
        <f t="shared" si="37"/>
        <v>382.98488551780844</v>
      </c>
      <c r="DG11" s="7">
        <f t="shared" si="37"/>
        <v>344.2404904217467</v>
      </c>
      <c r="DH11" s="7">
        <f t="shared" si="37"/>
        <v>315.92352698899742</v>
      </c>
      <c r="DI11" s="7">
        <f t="shared" si="37"/>
        <v>294.47736298334905</v>
      </c>
      <c r="DJ11" s="7">
        <f t="shared" si="37"/>
        <v>329.17710689867477</v>
      </c>
      <c r="DK11" s="7">
        <f t="shared" si="37"/>
        <v>308.84778967240902</v>
      </c>
      <c r="DL11" s="7">
        <f t="shared" si="37"/>
        <v>359.2033542020676</v>
      </c>
      <c r="DM11" s="7">
        <f t="shared" si="37"/>
        <v>306.15592606675739</v>
      </c>
      <c r="DN11" s="7">
        <f t="shared" si="37"/>
        <v>299.18678361437497</v>
      </c>
      <c r="DO11" s="7">
        <f t="shared" si="37"/>
        <v>324.17134324780142</v>
      </c>
      <c r="DQ11" s="7">
        <f>IF(DD11="","",0.4*(CP11/(CP11+15)*(DD11+50)*1))</f>
        <v>86.720020876329173</v>
      </c>
      <c r="DR11" s="13">
        <f>IF(DE11="","",0.37*(CQ11/(CQ11+15)*(DE11+50)*1))</f>
        <v>90.056007644506636</v>
      </c>
      <c r="DS11" s="7">
        <f t="shared" si="38"/>
        <v>86.440919641169643</v>
      </c>
      <c r="DT11" s="7">
        <f t="shared" si="38"/>
        <v>82.236279732202277</v>
      </c>
      <c r="DU11" s="7">
        <f t="shared" si="38"/>
        <v>73.600795076705779</v>
      </c>
      <c r="DV11" s="7">
        <f t="shared" si="38"/>
        <v>71.552527343654333</v>
      </c>
      <c r="DW11" s="7">
        <f t="shared" si="38"/>
        <v>78.122282712429268</v>
      </c>
      <c r="DX11" s="7">
        <f t="shared" si="38"/>
        <v>72.877102678855792</v>
      </c>
      <c r="DY11" s="7">
        <f t="shared" si="38"/>
        <v>85.304585452190793</v>
      </c>
      <c r="DZ11" s="7">
        <f t="shared" si="38"/>
        <v>73.637109132361218</v>
      </c>
      <c r="EA11" s="7">
        <f t="shared" si="38"/>
        <v>73.024194163272099</v>
      </c>
      <c r="EB11" s="7">
        <f t="shared" si="38"/>
        <v>77.116865914354932</v>
      </c>
      <c r="EC11" s="7">
        <f>++SUM(DQ11:EB11)</f>
        <v>950.68869036803187</v>
      </c>
      <c r="EF11" t="s">
        <v>141</v>
      </c>
      <c r="EG11" s="1" t="str">
        <f>+AG11</f>
        <v>INEM KENNEDY [21206560] HUMEDA</v>
      </c>
      <c r="EH11" s="86">
        <f t="shared" ref="EH11:EH12" si="62">DQ11</f>
        <v>86.720020876329173</v>
      </c>
      <c r="EI11" s="86">
        <f t="shared" si="39"/>
        <v>90.056007644506636</v>
      </c>
      <c r="EJ11" s="86">
        <f t="shared" si="40"/>
        <v>86.440919641169643</v>
      </c>
      <c r="EK11" s="86">
        <f t="shared" si="41"/>
        <v>82.236279732202277</v>
      </c>
      <c r="EL11" s="86">
        <f t="shared" si="42"/>
        <v>73.600795076705779</v>
      </c>
      <c r="EM11" s="86">
        <f t="shared" si="43"/>
        <v>71.552527343654333</v>
      </c>
      <c r="EN11" s="86">
        <f t="shared" si="44"/>
        <v>78.122282712429268</v>
      </c>
      <c r="EO11" s="86">
        <f t="shared" si="45"/>
        <v>72.877102678855792</v>
      </c>
      <c r="EP11" s="86">
        <f t="shared" si="46"/>
        <v>85.304585452190793</v>
      </c>
      <c r="EQ11" s="86">
        <f t="shared" si="47"/>
        <v>73.637109132361218</v>
      </c>
      <c r="ER11" s="86">
        <f t="shared" si="48"/>
        <v>73.024194163272099</v>
      </c>
      <c r="ES11" s="86">
        <f t="shared" si="49"/>
        <v>77.116865914354932</v>
      </c>
      <c r="ET11" s="86">
        <f t="shared" ref="ET11:ET12" si="63">EC11</f>
        <v>950.68869036803187</v>
      </c>
      <c r="EU11" s="1" t="str">
        <f t="shared" ref="EU11:EU12" si="64">+EG11</f>
        <v>INEM KENNEDY [21206560] HUMEDA</v>
      </c>
      <c r="EV11" s="86">
        <v>22.668666327944248</v>
      </c>
      <c r="EW11" s="86">
        <v>74.511359053181266</v>
      </c>
      <c r="EX11" s="86">
        <v>118.02000000000001</v>
      </c>
      <c r="EY11" s="86">
        <v>235.33999999999997</v>
      </c>
      <c r="EZ11" s="86">
        <v>284.69156498894415</v>
      </c>
      <c r="FA11" s="86">
        <v>152.9462152120806</v>
      </c>
      <c r="FB11" s="86">
        <v>106.25999999999998</v>
      </c>
      <c r="FC11" s="86">
        <v>81.041798176932346</v>
      </c>
      <c r="FD11" s="86">
        <v>45.508926146536062</v>
      </c>
      <c r="FE11" s="86">
        <v>132.32369927708106</v>
      </c>
      <c r="FF11" s="86">
        <v>216.3134567915566</v>
      </c>
      <c r="FG11" s="86">
        <v>75.88</v>
      </c>
      <c r="FH11" s="86">
        <v>1545.505685974256</v>
      </c>
      <c r="FI11" s="1" t="str">
        <f t="shared" ref="FI11:FI12" si="65">+EU11</f>
        <v>INEM KENNEDY [21206560] HUMEDA</v>
      </c>
      <c r="FJ11" s="5">
        <f t="shared" ref="FJ11:FJ12" si="66">+((EH11*EV11*TANH(EV11/EH11)*(1-COSH(1/(EV11/EH11))+SINH(1/(EV11/EH11)))))^(1/2)</f>
        <v>22.170210224754346</v>
      </c>
      <c r="FK11" s="5">
        <f t="shared" si="50"/>
        <v>56.533457578858155</v>
      </c>
      <c r="FL11" s="5">
        <f t="shared" si="51"/>
        <v>68.184124657567878</v>
      </c>
      <c r="FM11" s="5">
        <f t="shared" si="52"/>
        <v>75.302293782913367</v>
      </c>
      <c r="FN11" s="5">
        <f t="shared" si="53"/>
        <v>69.060205548648625</v>
      </c>
      <c r="FO11" s="5">
        <f t="shared" si="54"/>
        <v>63.061742008201179</v>
      </c>
      <c r="FP11" s="5">
        <f t="shared" si="55"/>
        <v>61.543170862954909</v>
      </c>
      <c r="FQ11" s="5">
        <f t="shared" si="56"/>
        <v>53.096074607562784</v>
      </c>
      <c r="FR11" s="5">
        <f t="shared" si="57"/>
        <v>40.049088024713022</v>
      </c>
      <c r="FS11" s="5">
        <f t="shared" si="58"/>
        <v>62.73782275487887</v>
      </c>
      <c r="FT11" s="5">
        <f t="shared" si="59"/>
        <v>67.093905106514867</v>
      </c>
      <c r="FU11" s="5">
        <f t="shared" si="60"/>
        <v>53.0861104806431</v>
      </c>
      <c r="FV11" s="5">
        <f t="shared" ref="FV11:FV12" si="67">SUM(FJ11:FU11)</f>
        <v>691.91820563821113</v>
      </c>
    </row>
    <row r="12" spans="2:178" x14ac:dyDescent="0.25">
      <c r="B12" s="1">
        <v>12</v>
      </c>
      <c r="C12" s="5">
        <f t="shared" ref="C12:N12" si="68">+C53*$E$3/(10000)</f>
        <v>738.08173996176743</v>
      </c>
      <c r="D12" s="5">
        <f t="shared" si="68"/>
        <v>808.37523900574524</v>
      </c>
      <c r="E12" s="5">
        <f t="shared" si="68"/>
        <v>872.81094646272493</v>
      </c>
      <c r="F12" s="5">
        <f t="shared" si="68"/>
        <v>907.95769598471372</v>
      </c>
      <c r="G12" s="5">
        <f t="shared" si="68"/>
        <v>907.95769598471372</v>
      </c>
      <c r="H12" s="5">
        <f t="shared" si="68"/>
        <v>896.24211281071757</v>
      </c>
      <c r="I12" s="5">
        <f t="shared" si="68"/>
        <v>896.24211281071757</v>
      </c>
      <c r="J12" s="5">
        <f t="shared" si="68"/>
        <v>902.09990439771559</v>
      </c>
      <c r="K12" s="5">
        <f t="shared" si="68"/>
        <v>884.52652963672108</v>
      </c>
      <c r="L12" s="5">
        <f t="shared" si="68"/>
        <v>825.94861376673964</v>
      </c>
      <c r="M12" s="5">
        <f t="shared" si="68"/>
        <v>755.65511472276182</v>
      </c>
      <c r="N12" s="5">
        <f t="shared" si="68"/>
        <v>714.65057361377467</v>
      </c>
      <c r="Q12" s="1">
        <v>12</v>
      </c>
      <c r="R12" s="8">
        <v>11.5</v>
      </c>
      <c r="S12" s="8">
        <v>11.7</v>
      </c>
      <c r="T12" s="8">
        <v>12</v>
      </c>
      <c r="U12" s="8">
        <v>12.4</v>
      </c>
      <c r="V12" s="8">
        <v>12.7</v>
      </c>
      <c r="W12" s="8">
        <v>12.8</v>
      </c>
      <c r="X12" s="8">
        <v>12.8</v>
      </c>
      <c r="Y12" s="8">
        <v>12.5</v>
      </c>
      <c r="Z12" s="8">
        <v>12.2</v>
      </c>
      <c r="AA12" s="8">
        <v>11.9</v>
      </c>
      <c r="AB12" s="8">
        <v>11.6</v>
      </c>
      <c r="AC12" s="8">
        <v>11.4</v>
      </c>
      <c r="AE12" s="81" t="s">
        <v>228</v>
      </c>
      <c r="AF12" s="28">
        <v>21206560</v>
      </c>
      <c r="AG12" s="28" t="s">
        <v>156</v>
      </c>
      <c r="AH12" s="28" t="s">
        <v>3</v>
      </c>
      <c r="AI12" s="29">
        <v>4.6611111100000002</v>
      </c>
      <c r="AJ12" s="29">
        <v>-74.134777779999993</v>
      </c>
      <c r="AK12" s="28" t="s">
        <v>85</v>
      </c>
      <c r="AL12" s="28">
        <v>2580</v>
      </c>
      <c r="AN12" s="80">
        <v>820.13963711939618</v>
      </c>
      <c r="AO12" s="80">
        <v>867.00196981538136</v>
      </c>
      <c r="AP12" s="80">
        <v>896.24211281071757</v>
      </c>
      <c r="AQ12" s="80">
        <v>896.24211281071757</v>
      </c>
      <c r="AR12" s="80">
        <v>864.96801438695763</v>
      </c>
      <c r="AS12" s="80">
        <v>843.47317358807959</v>
      </c>
      <c r="AT12" s="80">
        <v>849.33096517507761</v>
      </c>
      <c r="AU12" s="80">
        <v>876.6835975609539</v>
      </c>
      <c r="AV12" s="80">
        <v>890.38432122371921</v>
      </c>
      <c r="AW12" s="80">
        <v>868.93829536449584</v>
      </c>
      <c r="AX12" s="80">
        <v>825.99742870639432</v>
      </c>
      <c r="AY12" s="80">
        <v>843.57080346738871</v>
      </c>
      <c r="BA12" s="80">
        <v>11.8669444445</v>
      </c>
      <c r="BB12" s="80">
        <v>11.966944444499999</v>
      </c>
      <c r="BC12" s="80">
        <v>12.1</v>
      </c>
      <c r="BD12" s="80">
        <v>12.2</v>
      </c>
      <c r="BE12" s="80">
        <v>12.333055555500001</v>
      </c>
      <c r="BF12" s="80">
        <v>12.433055555500001</v>
      </c>
      <c r="BG12" s="80">
        <v>12.333055555500001</v>
      </c>
      <c r="BH12" s="80">
        <v>12.3</v>
      </c>
      <c r="BI12" s="80">
        <v>12.1330555555</v>
      </c>
      <c r="BJ12" s="80">
        <v>12</v>
      </c>
      <c r="BK12" s="80">
        <v>11.9</v>
      </c>
      <c r="BL12" s="80">
        <v>11.8669444445</v>
      </c>
      <c r="BN12" s="7">
        <f t="shared" si="17"/>
        <v>367.87527777949998</v>
      </c>
      <c r="BO12" s="7">
        <f t="shared" si="1"/>
        <v>338.06618055712499</v>
      </c>
      <c r="BP12" s="7">
        <f t="shared" si="1"/>
        <v>375.09999999999997</v>
      </c>
      <c r="BQ12" s="7">
        <f t="shared" si="1"/>
        <v>366</v>
      </c>
      <c r="BR12" s="7">
        <f t="shared" si="1"/>
        <v>382.32472222050006</v>
      </c>
      <c r="BS12" s="7">
        <f t="shared" si="1"/>
        <v>372.99166666500003</v>
      </c>
      <c r="BT12" s="7">
        <f t="shared" si="1"/>
        <v>382.32472222050006</v>
      </c>
      <c r="BU12" s="7">
        <f t="shared" si="1"/>
        <v>381.3</v>
      </c>
      <c r="BV12" s="7">
        <f t="shared" si="1"/>
        <v>363.99166666500003</v>
      </c>
      <c r="BW12" s="7">
        <f t="shared" si="1"/>
        <v>372</v>
      </c>
      <c r="BX12" s="7">
        <f t="shared" si="1"/>
        <v>357</v>
      </c>
      <c r="BY12" s="7">
        <f t="shared" si="1"/>
        <v>367.87527777949998</v>
      </c>
      <c r="CA12" t="s">
        <v>140</v>
      </c>
      <c r="CB12" s="31">
        <v>142.92925</v>
      </c>
      <c r="CC12" s="31">
        <v>161.37674999999999</v>
      </c>
      <c r="CD12" s="31">
        <v>132.08211999999997</v>
      </c>
      <c r="CE12" s="31">
        <v>137.91153</v>
      </c>
      <c r="CF12" s="31">
        <v>154.36669999999998</v>
      </c>
      <c r="CG12" s="31">
        <v>142.78166999999999</v>
      </c>
      <c r="CH12" s="31">
        <v>162.47731091231577</v>
      </c>
      <c r="CI12" s="31">
        <v>144.19999999999999</v>
      </c>
      <c r="CJ12" s="31">
        <v>172.70000000000002</v>
      </c>
      <c r="CK12" s="31">
        <v>166.59329291553209</v>
      </c>
      <c r="CL12" s="31">
        <v>142.92925</v>
      </c>
      <c r="CM12" s="31">
        <v>184.1</v>
      </c>
      <c r="CN12" s="31">
        <v>1844.4478738278478</v>
      </c>
      <c r="CO12" s="1" t="s">
        <v>140</v>
      </c>
      <c r="CP12" s="84">
        <v>16.213978494623657</v>
      </c>
      <c r="CQ12" s="84">
        <v>16.45</v>
      </c>
      <c r="CR12" s="84">
        <v>16.807526881720431</v>
      </c>
      <c r="CS12" s="84">
        <v>16.95888888888889</v>
      </c>
      <c r="CT12" s="84">
        <v>17.420430107526883</v>
      </c>
      <c r="CU12" s="84">
        <v>16.351111111111113</v>
      </c>
      <c r="CV12" s="84">
        <v>16.427956989247313</v>
      </c>
      <c r="CW12" s="84">
        <v>16.518279569892474</v>
      </c>
      <c r="CX12" s="84">
        <v>16.628888888888888</v>
      </c>
      <c r="CY12" s="84">
        <v>16.750566990002298</v>
      </c>
      <c r="CZ12" s="84">
        <v>16.424444444444447</v>
      </c>
      <c r="DA12" s="84">
        <v>16.364516129032257</v>
      </c>
      <c r="DB12" s="84">
        <v>16.61123536992713</v>
      </c>
      <c r="DC12" s="10">
        <f>+DB8-DB12</f>
        <v>-0.80000000000000071</v>
      </c>
      <c r="DD12" s="7">
        <f t="shared" si="37"/>
        <v>345.1855829956765</v>
      </c>
      <c r="DE12" s="7">
        <f t="shared" si="37"/>
        <v>412.65702193862546</v>
      </c>
      <c r="DF12" s="7">
        <f t="shared" si="37"/>
        <v>356.98896591472044</v>
      </c>
      <c r="DG12" s="7">
        <f t="shared" si="37"/>
        <v>370.70422248477712</v>
      </c>
      <c r="DH12" s="7">
        <f t="shared" si="37"/>
        <v>372.22169985375604</v>
      </c>
      <c r="DI12" s="7">
        <f t="shared" si="37"/>
        <v>352.01236531694428</v>
      </c>
      <c r="DJ12" s="7">
        <f t="shared" si="37"/>
        <v>376.66355114928814</v>
      </c>
      <c r="DK12" s="7">
        <f t="shared" si="37"/>
        <v>363.36040490778396</v>
      </c>
      <c r="DL12" s="7">
        <f t="shared" si="37"/>
        <v>422.19003904276553</v>
      </c>
      <c r="DM12" s="7">
        <f t="shared" si="37"/>
        <v>397.67437977424356</v>
      </c>
      <c r="DN12" s="7">
        <f t="shared" si="37"/>
        <v>353.71230930132106</v>
      </c>
      <c r="DO12" s="7">
        <f t="shared" si="37"/>
        <v>413.5805249679558</v>
      </c>
      <c r="DQ12" s="7">
        <f>IF(DD12="","",0.4*(CP12/(CP12+15)*(DD12+50)*1))</f>
        <v>82.111039388085103</v>
      </c>
      <c r="DR12" s="13">
        <f>IF(DE12="","",0.37*(CQ12/(CQ12+15)*(DE12+50)*1))</f>
        <v>89.537741304592814</v>
      </c>
      <c r="DS12" s="7">
        <f t="shared" si="38"/>
        <v>86.023386987769129</v>
      </c>
      <c r="DT12" s="7">
        <f t="shared" si="38"/>
        <v>89.298175402915604</v>
      </c>
      <c r="DU12" s="7">
        <f t="shared" si="38"/>
        <v>90.748748092344556</v>
      </c>
      <c r="DV12" s="7">
        <f t="shared" si="38"/>
        <v>83.867507343410168</v>
      </c>
      <c r="DW12" s="7">
        <f t="shared" si="38"/>
        <v>89.209877302023045</v>
      </c>
      <c r="DX12" s="7">
        <f t="shared" si="38"/>
        <v>86.654510646743688</v>
      </c>
      <c r="DY12" s="7">
        <f t="shared" si="38"/>
        <v>99.301568528265705</v>
      </c>
      <c r="DZ12" s="7">
        <f t="shared" si="38"/>
        <v>94.471379871451603</v>
      </c>
      <c r="EA12" s="7">
        <f t="shared" si="38"/>
        <v>84.402451822249191</v>
      </c>
      <c r="EB12" s="7">
        <f t="shared" si="38"/>
        <v>96.749727580476815</v>
      </c>
      <c r="EC12" s="7">
        <f>++SUM(DQ12:EB12)</f>
        <v>1072.3761142703274</v>
      </c>
      <c r="EF12" t="s">
        <v>140</v>
      </c>
      <c r="EG12" s="1" t="str">
        <f>+AG12</f>
        <v>INEM KENNEDY [21206560] SECA</v>
      </c>
      <c r="EH12" s="87">
        <f t="shared" si="62"/>
        <v>82.111039388085103</v>
      </c>
      <c r="EI12" s="87">
        <f t="shared" si="39"/>
        <v>89.537741304592814</v>
      </c>
      <c r="EJ12" s="87">
        <f t="shared" si="40"/>
        <v>86.023386987769129</v>
      </c>
      <c r="EK12" s="87">
        <f t="shared" si="41"/>
        <v>89.298175402915604</v>
      </c>
      <c r="EL12" s="87">
        <f t="shared" si="42"/>
        <v>90.748748092344556</v>
      </c>
      <c r="EM12" s="87">
        <f t="shared" si="43"/>
        <v>83.867507343410168</v>
      </c>
      <c r="EN12" s="87">
        <f t="shared" si="44"/>
        <v>89.209877302023045</v>
      </c>
      <c r="EO12" s="87">
        <f t="shared" si="45"/>
        <v>86.654510646743688</v>
      </c>
      <c r="EP12" s="87">
        <f t="shared" si="46"/>
        <v>99.301568528265705</v>
      </c>
      <c r="EQ12" s="87">
        <f t="shared" si="47"/>
        <v>94.471379871451603</v>
      </c>
      <c r="ER12" s="87">
        <f t="shared" si="48"/>
        <v>84.402451822249191</v>
      </c>
      <c r="ES12" s="87">
        <f t="shared" si="49"/>
        <v>96.749727580476815</v>
      </c>
      <c r="ET12" s="87">
        <f t="shared" si="63"/>
        <v>1072.3761142703274</v>
      </c>
      <c r="EU12" s="1" t="str">
        <f t="shared" si="64"/>
        <v>INEM KENNEDY [21206560] SECA</v>
      </c>
      <c r="EV12" s="87">
        <v>59.499999999999993</v>
      </c>
      <c r="EW12" s="87">
        <v>24.5</v>
      </c>
      <c r="EX12" s="87">
        <v>80.08</v>
      </c>
      <c r="EY12" s="87">
        <v>69.019999999999982</v>
      </c>
      <c r="EZ12" s="87">
        <v>37.799999999999997</v>
      </c>
      <c r="FA12" s="87">
        <v>59.78</v>
      </c>
      <c r="FB12" s="87">
        <v>51.8</v>
      </c>
      <c r="FC12" s="87">
        <v>34.58</v>
      </c>
      <c r="FD12" s="87">
        <v>42.42</v>
      </c>
      <c r="FE12" s="87">
        <v>69.3</v>
      </c>
      <c r="FF12" s="87">
        <v>100.8</v>
      </c>
      <c r="FG12" s="87">
        <v>4.76</v>
      </c>
      <c r="FH12" s="87">
        <v>634.33999999999992</v>
      </c>
      <c r="FI12" s="1" t="str">
        <f t="shared" si="65"/>
        <v>INEM KENNEDY [21206560] SECA</v>
      </c>
      <c r="FJ12" s="5">
        <f t="shared" si="66"/>
        <v>47.604527909058696</v>
      </c>
      <c r="FK12" s="5">
        <f t="shared" si="50"/>
        <v>23.886221210811616</v>
      </c>
      <c r="FL12" s="5">
        <f t="shared" si="51"/>
        <v>57.582537765242705</v>
      </c>
      <c r="FM12" s="5">
        <f t="shared" si="52"/>
        <v>53.864816430198012</v>
      </c>
      <c r="FN12" s="5">
        <f t="shared" si="53"/>
        <v>35.057747305194354</v>
      </c>
      <c r="FO12" s="5">
        <f t="shared" si="54"/>
        <v>48.119694469334199</v>
      </c>
      <c r="FP12" s="5">
        <f t="shared" si="55"/>
        <v>44.559303577753056</v>
      </c>
      <c r="FQ12" s="5">
        <f t="shared" si="56"/>
        <v>32.301606549820669</v>
      </c>
      <c r="FR12" s="5">
        <f t="shared" si="57"/>
        <v>39.167300716355633</v>
      </c>
      <c r="FS12" s="5">
        <f t="shared" si="58"/>
        <v>55.191643558031323</v>
      </c>
      <c r="FT12" s="5">
        <f t="shared" si="59"/>
        <v>63.355782999433451</v>
      </c>
      <c r="FU12" s="5">
        <f t="shared" si="60"/>
        <v>4.7580811661736959</v>
      </c>
      <c r="FV12" s="5">
        <f t="shared" si="67"/>
        <v>505.44926365740741</v>
      </c>
    </row>
    <row r="13" spans="2:178" x14ac:dyDescent="0.25">
      <c r="B13" s="1">
        <v>14</v>
      </c>
      <c r="C13" s="5">
        <f t="shared" ref="C13:N13" si="69">+C54*$E$3/(10000)</f>
        <v>714.65057361377467</v>
      </c>
      <c r="D13" s="5">
        <f t="shared" si="69"/>
        <v>790.80186424475085</v>
      </c>
      <c r="E13" s="5">
        <f t="shared" si="69"/>
        <v>861.09536328872855</v>
      </c>
      <c r="F13" s="5">
        <f t="shared" si="69"/>
        <v>913.81548757171197</v>
      </c>
      <c r="G13" s="5">
        <f t="shared" si="69"/>
        <v>919.6732791587101</v>
      </c>
      <c r="H13" s="5">
        <f t="shared" si="69"/>
        <v>913.81548757171197</v>
      </c>
      <c r="I13" s="5">
        <f t="shared" si="69"/>
        <v>913.81548757171197</v>
      </c>
      <c r="J13" s="5">
        <f t="shared" si="69"/>
        <v>907.95769598471372</v>
      </c>
      <c r="K13" s="5">
        <f t="shared" si="69"/>
        <v>878.66873804972306</v>
      </c>
      <c r="L13" s="5">
        <f t="shared" si="69"/>
        <v>808.37523900574524</v>
      </c>
      <c r="M13" s="5">
        <f t="shared" si="69"/>
        <v>732.22394837476918</v>
      </c>
      <c r="N13" s="5">
        <f t="shared" si="69"/>
        <v>691.21940726578214</v>
      </c>
      <c r="Q13" s="1">
        <v>14</v>
      </c>
      <c r="R13" s="8">
        <v>11.4</v>
      </c>
      <c r="S13" s="8">
        <v>11.7</v>
      </c>
      <c r="T13" s="8">
        <v>12</v>
      </c>
      <c r="U13" s="8">
        <v>12.4</v>
      </c>
      <c r="V13" s="8">
        <v>12.8</v>
      </c>
      <c r="W13" s="8">
        <v>12.9</v>
      </c>
      <c r="X13" s="8">
        <v>12.9</v>
      </c>
      <c r="Y13" s="8">
        <v>12.6</v>
      </c>
      <c r="Z13" s="8">
        <v>12.2</v>
      </c>
      <c r="AA13" s="8">
        <v>11.8</v>
      </c>
      <c r="AB13" s="8">
        <v>11.5</v>
      </c>
      <c r="AC13" s="8">
        <v>11.3</v>
      </c>
      <c r="AI13" s="9"/>
      <c r="AJ13" s="9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Q13" s="7"/>
      <c r="DR13" s="13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</row>
    <row r="14" spans="2:178" x14ac:dyDescent="0.25">
      <c r="B14" s="1">
        <v>16</v>
      </c>
      <c r="C14" s="5">
        <f t="shared" ref="C14:N14" si="70">+C55*$E$3/(10000)</f>
        <v>691.21940726578214</v>
      </c>
      <c r="D14" s="5">
        <f t="shared" si="70"/>
        <v>773.22848948375622</v>
      </c>
      <c r="E14" s="5">
        <f t="shared" si="70"/>
        <v>855.23757170173042</v>
      </c>
      <c r="F14" s="5">
        <f t="shared" si="70"/>
        <v>913.81548757171197</v>
      </c>
      <c r="G14" s="5">
        <f t="shared" si="70"/>
        <v>925.53107074570846</v>
      </c>
      <c r="H14" s="5">
        <f t="shared" si="70"/>
        <v>925.53107074570846</v>
      </c>
      <c r="I14" s="5">
        <f t="shared" si="70"/>
        <v>919.6732791587101</v>
      </c>
      <c r="J14" s="5">
        <f t="shared" si="70"/>
        <v>913.81548757171197</v>
      </c>
      <c r="K14" s="5">
        <f t="shared" si="70"/>
        <v>872.81094646272493</v>
      </c>
      <c r="L14" s="5">
        <f t="shared" si="70"/>
        <v>796.65965583174886</v>
      </c>
      <c r="M14" s="5">
        <f t="shared" si="70"/>
        <v>708.79278202677654</v>
      </c>
      <c r="N14" s="5">
        <f t="shared" si="70"/>
        <v>667.78824091778961</v>
      </c>
      <c r="Q14" s="1">
        <v>16</v>
      </c>
      <c r="R14" s="8">
        <v>11.3</v>
      </c>
      <c r="S14" s="8">
        <v>11.6</v>
      </c>
      <c r="T14" s="8">
        <v>12</v>
      </c>
      <c r="U14" s="8">
        <v>12.5</v>
      </c>
      <c r="V14" s="8">
        <v>12.9</v>
      </c>
      <c r="W14" s="8">
        <v>13.1</v>
      </c>
      <c r="X14" s="8">
        <v>13</v>
      </c>
      <c r="Y14" s="8">
        <v>12.7</v>
      </c>
      <c r="Z14" s="8">
        <v>12.2</v>
      </c>
      <c r="AA14" s="8">
        <v>11.8</v>
      </c>
      <c r="AB14" s="8">
        <v>11.4</v>
      </c>
      <c r="AC14" s="8">
        <v>11.2</v>
      </c>
      <c r="AI14" s="9"/>
      <c r="AJ14" s="9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Q14" s="7"/>
      <c r="DR14" s="13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G14" s="39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</row>
    <row r="15" spans="2:178" x14ac:dyDescent="0.25">
      <c r="B15" s="1">
        <v>18</v>
      </c>
      <c r="C15" s="5">
        <f t="shared" ref="C15:N15" si="71">+C56*$E$3/(10000)</f>
        <v>667.78824091778961</v>
      </c>
      <c r="D15" s="5">
        <f t="shared" si="71"/>
        <v>755.65511472276182</v>
      </c>
      <c r="E15" s="5">
        <f t="shared" si="71"/>
        <v>843.52198852773415</v>
      </c>
      <c r="F15" s="5">
        <f t="shared" si="71"/>
        <v>907.95769598471372</v>
      </c>
      <c r="G15" s="5">
        <f t="shared" si="71"/>
        <v>931.38886233270648</v>
      </c>
      <c r="H15" s="5">
        <f t="shared" si="71"/>
        <v>937.24665391970461</v>
      </c>
      <c r="I15" s="5">
        <f t="shared" si="71"/>
        <v>931.38886233270648</v>
      </c>
      <c r="J15" s="5">
        <f t="shared" si="71"/>
        <v>913.81548757171197</v>
      </c>
      <c r="K15" s="5">
        <f t="shared" si="71"/>
        <v>861.09536328872855</v>
      </c>
      <c r="L15" s="5">
        <f t="shared" si="71"/>
        <v>779.08628107075447</v>
      </c>
      <c r="M15" s="5">
        <f t="shared" si="71"/>
        <v>685.36161567878389</v>
      </c>
      <c r="N15" s="5">
        <f t="shared" si="71"/>
        <v>638.49928298279872</v>
      </c>
      <c r="Q15" s="1">
        <v>18</v>
      </c>
      <c r="R15" s="8">
        <v>11.2</v>
      </c>
      <c r="S15" s="8">
        <v>11.5</v>
      </c>
      <c r="T15" s="8">
        <v>12</v>
      </c>
      <c r="U15" s="8">
        <v>12.5</v>
      </c>
      <c r="V15" s="8">
        <v>13</v>
      </c>
      <c r="W15" s="8">
        <v>13.2</v>
      </c>
      <c r="X15" s="8">
        <v>13.1</v>
      </c>
      <c r="Y15" s="8">
        <v>12.8</v>
      </c>
      <c r="Z15" s="8">
        <v>12.3</v>
      </c>
      <c r="AA15" s="8">
        <v>11.8</v>
      </c>
      <c r="AB15" s="8">
        <v>11.3</v>
      </c>
      <c r="AC15" s="8">
        <v>11.1</v>
      </c>
      <c r="AF15" s="25">
        <v>1</v>
      </c>
      <c r="AG15" t="s">
        <v>133</v>
      </c>
      <c r="AH15" s="46" t="s">
        <v>173</v>
      </c>
      <c r="AI15" s="9">
        <v>4.6290025000000004</v>
      </c>
      <c r="AJ15" s="9">
        <v>-74.1625911</v>
      </c>
      <c r="AN15" s="80">
        <v>820.42176543768846</v>
      </c>
      <c r="AO15" s="80">
        <v>867.28409813367375</v>
      </c>
      <c r="AP15" s="80">
        <v>896.24211281071757</v>
      </c>
      <c r="AQ15" s="80">
        <v>896.24211281071757</v>
      </c>
      <c r="AR15" s="80">
        <v>864.77992884142941</v>
      </c>
      <c r="AS15" s="80">
        <v>843.19104526978731</v>
      </c>
      <c r="AT15" s="80">
        <v>849.04883685678533</v>
      </c>
      <c r="AU15" s="80">
        <v>876.49551201542567</v>
      </c>
      <c r="AV15" s="80">
        <v>890.38432122371921</v>
      </c>
      <c r="AW15" s="80">
        <v>869.12638091002407</v>
      </c>
      <c r="AX15" s="80">
        <v>826.2795570246866</v>
      </c>
      <c r="AY15" s="80">
        <v>843.85293178568111</v>
      </c>
      <c r="BA15" s="80">
        <v>11.868549875000001</v>
      </c>
      <c r="BB15" s="80">
        <v>11.968549875000001</v>
      </c>
      <c r="BC15" s="80">
        <v>12.1</v>
      </c>
      <c r="BD15" s="80">
        <v>12.2</v>
      </c>
      <c r="BE15" s="80">
        <v>12.331450125</v>
      </c>
      <c r="BF15" s="80">
        <v>12.431450125</v>
      </c>
      <c r="BG15" s="80">
        <v>12.331450125</v>
      </c>
      <c r="BH15" s="80">
        <v>12.3</v>
      </c>
      <c r="BI15" s="80">
        <v>12.131450124999999</v>
      </c>
      <c r="BJ15" s="80">
        <v>12</v>
      </c>
      <c r="BK15" s="80">
        <v>11.9</v>
      </c>
      <c r="BL15" s="80">
        <v>11.868549875000001</v>
      </c>
      <c r="BN15" s="7">
        <f t="shared" si="17"/>
        <v>367.92504612500005</v>
      </c>
      <c r="BO15" s="7">
        <f t="shared" si="1"/>
        <v>338.11153396875</v>
      </c>
      <c r="BP15" s="7">
        <f t="shared" si="1"/>
        <v>375.09999999999997</v>
      </c>
      <c r="BQ15" s="7">
        <f t="shared" si="1"/>
        <v>366</v>
      </c>
      <c r="BR15" s="7">
        <f t="shared" si="1"/>
        <v>382.27495387499999</v>
      </c>
      <c r="BS15" s="7">
        <f t="shared" si="1"/>
        <v>372.94350374999999</v>
      </c>
      <c r="BT15" s="7">
        <f t="shared" si="1"/>
        <v>382.27495387499999</v>
      </c>
      <c r="BU15" s="7">
        <f t="shared" si="1"/>
        <v>381.3</v>
      </c>
      <c r="BV15" s="7">
        <f t="shared" si="1"/>
        <v>363.94350374999999</v>
      </c>
      <c r="BW15" s="7">
        <f t="shared" si="1"/>
        <v>372</v>
      </c>
      <c r="BX15" s="7">
        <f t="shared" si="1"/>
        <v>357</v>
      </c>
      <c r="BY15" s="7">
        <f t="shared" si="1"/>
        <v>367.92504612500005</v>
      </c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40" t="s">
        <v>163</v>
      </c>
      <c r="CP15" s="42">
        <v>11.8247</v>
      </c>
      <c r="CQ15" s="42">
        <v>12.991099999999999</v>
      </c>
      <c r="CR15" s="42">
        <v>13.067500000000001</v>
      </c>
      <c r="CS15" s="42">
        <v>13.0265</v>
      </c>
      <c r="CT15" s="42">
        <v>13.009</v>
      </c>
      <c r="CU15" s="42">
        <v>12.56</v>
      </c>
      <c r="CV15" s="42">
        <v>12.175000000000001</v>
      </c>
      <c r="CW15" s="42">
        <v>12.331899999999999</v>
      </c>
      <c r="CX15" s="42">
        <v>12.6745</v>
      </c>
      <c r="CY15" s="42">
        <v>12.883800000000001</v>
      </c>
      <c r="CZ15" s="42">
        <v>12.3725</v>
      </c>
      <c r="DA15" s="42">
        <v>12.064</v>
      </c>
      <c r="DB15" s="42">
        <v>12.5816</v>
      </c>
      <c r="DD15" s="40">
        <v>402.44</v>
      </c>
      <c r="DE15" s="40">
        <v>415.23</v>
      </c>
      <c r="DF15" s="40">
        <v>335.57</v>
      </c>
      <c r="DG15" s="40">
        <v>309.83</v>
      </c>
      <c r="DH15" s="40">
        <v>297.29000000000002</v>
      </c>
      <c r="DI15" s="40">
        <v>326.27999999999997</v>
      </c>
      <c r="DJ15" s="40">
        <v>357.83</v>
      </c>
      <c r="DK15" s="40">
        <v>362.01</v>
      </c>
      <c r="DL15" s="40">
        <v>352.93</v>
      </c>
      <c r="DM15" s="40">
        <v>330.6</v>
      </c>
      <c r="DN15" s="40">
        <v>304.85000000000002</v>
      </c>
      <c r="DO15" s="40">
        <v>344.86</v>
      </c>
      <c r="DQ15" s="42">
        <f t="shared" ref="DQ15:DQ23" si="72">IF(DD15="","",0.4*(CP15/(CP15+15)*(DD15+50)*1))</f>
        <v>79.776732161030694</v>
      </c>
      <c r="DR15" s="42">
        <f t="shared" ref="DR15:DR23" si="73">IF(DE15="","",0.4*(CQ15/(CQ15+15)*(DE15+50)*1))</f>
        <v>86.368159207748192</v>
      </c>
      <c r="DS15" s="42">
        <f t="shared" ref="DS15:DS23" si="74">IF(DF15="","",0.4*(CR15/(CR15+15)*(DF15+50)*1))</f>
        <v>71.804556515542899</v>
      </c>
      <c r="DT15" s="42">
        <f t="shared" ref="DT15:DT23" si="75">IF(DG15="","",0.4*(CS15/(CS15+15)*(DG15+50)*1))</f>
        <v>66.898478154603694</v>
      </c>
      <c r="DU15" s="42">
        <f t="shared" ref="DU15:DU23" si="76">IF(DH15="","",0.4*(CT15/(CT15+15)*(DH15+50)*1))</f>
        <v>64.520627084151542</v>
      </c>
      <c r="DV15" s="42">
        <f t="shared" ref="DV15:DV23" si="77">IF(DI15="","",0.4*(CU15/(CU15+15)*(DI15+50)*1))</f>
        <v>68.593277213352678</v>
      </c>
      <c r="DW15" s="42">
        <f t="shared" ref="DW15:DW23" si="78">IF(DJ15="","",0.4*(CV15/(CV15+15)*(DJ15+50)*1))</f>
        <v>73.086737810487577</v>
      </c>
      <c r="DX15" s="42">
        <f t="shared" ref="DX15:DX23" si="79">IF(DK15="","",0.4*(CW15/(CW15+15)*(DK15+50)*1))</f>
        <v>74.35803758977606</v>
      </c>
      <c r="DY15" s="42">
        <f t="shared" ref="DY15:DY23" si="80">IF(DL15="","",0.4*(CX15/(CX15+15)*(DL15+50)*1))</f>
        <v>73.814324161231454</v>
      </c>
      <c r="DZ15" s="42">
        <f t="shared" ref="DZ15:DZ23" si="81">IF(DM15="","",0.4*(CY15/(CY15+15)*(DM15+50)*1))</f>
        <v>70.342984528651058</v>
      </c>
      <c r="EA15" s="42">
        <f t="shared" ref="EA15:EA23" si="82">IF(DN15="","",0.4*(CZ15/(CZ15+15)*(DN15+50)*1))</f>
        <v>64.15755411453101</v>
      </c>
      <c r="EB15" s="42">
        <f t="shared" ref="EB15:EB23" si="83">IF(DO15="","",0.4*(DA15/(DA15+15)*(DO15+50)*1))</f>
        <v>70.40483357966302</v>
      </c>
      <c r="EC15" s="40"/>
      <c r="ED15" s="10">
        <f>SUM(DQ15:EC15)</f>
        <v>864.12630212076976</v>
      </c>
      <c r="EG15" s="40" t="s">
        <v>163</v>
      </c>
      <c r="EH15" s="42">
        <f t="shared" ref="EH15:EH23" si="84">+DQ15</f>
        <v>79.776732161030694</v>
      </c>
      <c r="EI15" s="42">
        <f t="shared" ref="EI15:EI23" si="85">+DR15</f>
        <v>86.368159207748192</v>
      </c>
      <c r="EJ15" s="42">
        <f t="shared" ref="EJ15:EJ23" si="86">+DS15</f>
        <v>71.804556515542899</v>
      </c>
      <c r="EK15" s="42">
        <f t="shared" ref="EK15:EK23" si="87">+DT15</f>
        <v>66.898478154603694</v>
      </c>
      <c r="EL15" s="42">
        <f t="shared" ref="EL15:EL23" si="88">+DU15</f>
        <v>64.520627084151542</v>
      </c>
      <c r="EM15" s="42">
        <f t="shared" ref="EM15:EM23" si="89">+DV15</f>
        <v>68.593277213352678</v>
      </c>
      <c r="EN15" s="42">
        <f t="shared" ref="EN15:EN23" si="90">+DW15</f>
        <v>73.086737810487577</v>
      </c>
      <c r="EO15" s="42">
        <f t="shared" ref="EO15:EO23" si="91">+DX15</f>
        <v>74.35803758977606</v>
      </c>
      <c r="EP15" s="42">
        <f t="shared" ref="EP15:EP23" si="92">+DY15</f>
        <v>73.814324161231454</v>
      </c>
      <c r="EQ15" s="42">
        <f t="shared" ref="EQ15:EQ23" si="93">+DZ15</f>
        <v>70.342984528651058</v>
      </c>
      <c r="ER15" s="42">
        <f t="shared" ref="ER15:ER23" si="94">+EA15</f>
        <v>64.15755411453101</v>
      </c>
      <c r="ES15" s="42">
        <f t="shared" ref="ES15:ES23" si="95">+EB15</f>
        <v>70.40483357966302</v>
      </c>
      <c r="ET15" s="40"/>
      <c r="EU15" s="40" t="str">
        <f t="shared" si="19"/>
        <v>BURRO MEDIA</v>
      </c>
      <c r="EV15" s="42">
        <v>69.807400000000001</v>
      </c>
      <c r="EW15" s="42">
        <v>79.236999999999995</v>
      </c>
      <c r="EX15" s="42">
        <v>75.687799999999996</v>
      </c>
      <c r="EY15" s="42">
        <v>65.110200000000006</v>
      </c>
      <c r="EZ15" s="42">
        <v>64.672200000000004</v>
      </c>
      <c r="FA15" s="42">
        <v>64.351399999999998</v>
      </c>
      <c r="FB15" s="42">
        <v>72.885400000000004</v>
      </c>
      <c r="FC15" s="42">
        <v>77.650499999999994</v>
      </c>
      <c r="FD15" s="42">
        <v>83.860900000000001</v>
      </c>
      <c r="FE15" s="42">
        <v>68.626300000000001</v>
      </c>
      <c r="FF15" s="42">
        <v>67.111199999999997</v>
      </c>
      <c r="FG15" s="42">
        <v>75.519599999999997</v>
      </c>
      <c r="FH15" s="42">
        <f>SUM(EV15:FG15)</f>
        <v>864.51989999999989</v>
      </c>
      <c r="FI15" s="40" t="str">
        <f t="shared" si="20"/>
        <v>BURRO MEDIA</v>
      </c>
      <c r="FJ15" s="42">
        <f>+((EH15*EV15*TANH(EV15/EH15)*(1-COSH(1/(EV15/EH15))+SINH(1/(EV15/EH15)))))^(1/2)</f>
        <v>51.6713970061518</v>
      </c>
      <c r="FK15" s="42">
        <f t="shared" ref="FK15:FU23" si="96">+((EI15*EW15*TANH(EW15/EI15)*(1-COSH(1/(EW15/EI15))+SINH(1/(EW15/EI15)))))^(1/2)</f>
        <v>57.375595409747874</v>
      </c>
      <c r="FL15" s="42">
        <f t="shared" si="96"/>
        <v>51.076397757633849</v>
      </c>
      <c r="FM15" s="42">
        <f t="shared" si="96"/>
        <v>45.803634005247226</v>
      </c>
      <c r="FN15" s="42">
        <f t="shared" si="96"/>
        <v>44.818131951740412</v>
      </c>
      <c r="FO15" s="42">
        <f t="shared" si="96"/>
        <v>46.099304956447</v>
      </c>
      <c r="FP15" s="42">
        <f t="shared" si="96"/>
        <v>50.642931927056914</v>
      </c>
      <c r="FQ15" s="42">
        <f t="shared" si="96"/>
        <v>52.664789099042643</v>
      </c>
      <c r="FR15" s="42">
        <f t="shared" si="96"/>
        <v>54.276386208472118</v>
      </c>
      <c r="FS15" s="42">
        <f t="shared" si="96"/>
        <v>48.219159456199336</v>
      </c>
      <c r="FT15" s="42">
        <f t="shared" si="96"/>
        <v>45.475703394542649</v>
      </c>
      <c r="FU15" s="42">
        <f t="shared" si="96"/>
        <v>50.481110521144323</v>
      </c>
      <c r="FV15" s="42">
        <f>SUM(FJ15:FU15)</f>
        <v>598.60454169342609</v>
      </c>
    </row>
    <row r="16" spans="2:178" x14ac:dyDescent="0.25">
      <c r="B16" s="1">
        <v>20</v>
      </c>
      <c r="C16" s="5">
        <f t="shared" ref="C16:N16" si="97">+C57*$E$3/(10000)</f>
        <v>638.49928298279872</v>
      </c>
      <c r="D16" s="5">
        <f t="shared" si="97"/>
        <v>732.22394837476918</v>
      </c>
      <c r="E16" s="5">
        <f t="shared" si="97"/>
        <v>831.80640535373777</v>
      </c>
      <c r="F16" s="5">
        <f t="shared" si="97"/>
        <v>907.95769598471372</v>
      </c>
      <c r="G16" s="5">
        <f t="shared" si="97"/>
        <v>937.24665391970461</v>
      </c>
      <c r="H16" s="5">
        <f t="shared" si="97"/>
        <v>943.10444550670297</v>
      </c>
      <c r="I16" s="5">
        <f t="shared" si="97"/>
        <v>937.24665391970461</v>
      </c>
      <c r="J16" s="5">
        <f t="shared" si="97"/>
        <v>913.81548757171197</v>
      </c>
      <c r="K16" s="5">
        <f t="shared" si="97"/>
        <v>855.23757170173042</v>
      </c>
      <c r="L16" s="5">
        <f t="shared" si="97"/>
        <v>761.51290630975996</v>
      </c>
      <c r="M16" s="5">
        <f t="shared" si="97"/>
        <v>661.93044933079148</v>
      </c>
      <c r="N16" s="5">
        <f t="shared" si="97"/>
        <v>609.21032504780794</v>
      </c>
      <c r="Q16" s="1">
        <v>19</v>
      </c>
      <c r="R16" s="8">
        <v>11.1</v>
      </c>
      <c r="S16" s="8">
        <v>11.5</v>
      </c>
      <c r="T16" s="8">
        <v>12</v>
      </c>
      <c r="U16" s="8">
        <v>12.6</v>
      </c>
      <c r="V16" s="8">
        <v>13</v>
      </c>
      <c r="W16" s="8">
        <v>13.3</v>
      </c>
      <c r="X16" s="8">
        <v>13.2</v>
      </c>
      <c r="Y16" s="8">
        <v>12.8</v>
      </c>
      <c r="Z16" s="8">
        <v>12.3</v>
      </c>
      <c r="AA16" s="8">
        <v>11.7</v>
      </c>
      <c r="AB16" s="8">
        <v>11.3</v>
      </c>
      <c r="AC16" s="8">
        <v>11</v>
      </c>
      <c r="AF16" s="25">
        <v>2</v>
      </c>
      <c r="AG16" t="s">
        <v>134</v>
      </c>
      <c r="AH16" s="46" t="s">
        <v>173</v>
      </c>
      <c r="AI16" s="9">
        <v>4.6435459999999997</v>
      </c>
      <c r="AJ16" s="9">
        <v>-74.151089799999994</v>
      </c>
      <c r="AN16" s="80">
        <v>820.29397624977014</v>
      </c>
      <c r="AO16" s="80">
        <v>867.15630894575543</v>
      </c>
      <c r="AP16" s="80">
        <v>896.24211281071757</v>
      </c>
      <c r="AQ16" s="80">
        <v>896.24211281071757</v>
      </c>
      <c r="AR16" s="80">
        <v>864.86512163337488</v>
      </c>
      <c r="AS16" s="80">
        <v>843.31883445770552</v>
      </c>
      <c r="AT16" s="80">
        <v>849.17662604470365</v>
      </c>
      <c r="AU16" s="80">
        <v>876.58070480737115</v>
      </c>
      <c r="AV16" s="80">
        <v>890.38432122371921</v>
      </c>
      <c r="AW16" s="80">
        <v>869.04118811807859</v>
      </c>
      <c r="AX16" s="80">
        <v>826.15176783676827</v>
      </c>
      <c r="AY16" s="80">
        <v>843.72514259776278</v>
      </c>
      <c r="BA16" s="80">
        <v>11.8678227</v>
      </c>
      <c r="BB16" s="80">
        <v>11.967822699999999</v>
      </c>
      <c r="BC16" s="80">
        <v>12.1</v>
      </c>
      <c r="BD16" s="80">
        <v>12.2</v>
      </c>
      <c r="BE16" s="80">
        <v>12.332177300000001</v>
      </c>
      <c r="BF16" s="80">
        <v>12.432177300000001</v>
      </c>
      <c r="BG16" s="80">
        <v>12.332177300000001</v>
      </c>
      <c r="BH16" s="80">
        <v>12.3</v>
      </c>
      <c r="BI16" s="80">
        <v>12.1321773</v>
      </c>
      <c r="BJ16" s="80">
        <v>12</v>
      </c>
      <c r="BK16" s="80">
        <v>11.9</v>
      </c>
      <c r="BL16" s="80">
        <v>11.8678227</v>
      </c>
      <c r="BN16" s="7">
        <f t="shared" ref="BN16:BN17" si="98">+BN$3*BA16</f>
        <v>367.90250370000001</v>
      </c>
      <c r="BO16" s="7">
        <f t="shared" ref="BO16:BO17" si="99">+BO$3*BB16</f>
        <v>338.09099127499996</v>
      </c>
      <c r="BP16" s="7">
        <f t="shared" ref="BP16:BP17" si="100">+BP$3*BC16</f>
        <v>375.09999999999997</v>
      </c>
      <c r="BQ16" s="7">
        <f t="shared" ref="BQ16:BQ17" si="101">+BQ$3*BD16</f>
        <v>366</v>
      </c>
      <c r="BR16" s="7">
        <f t="shared" ref="BR16:BR17" si="102">+BR$3*BE16</f>
        <v>382.29749630000003</v>
      </c>
      <c r="BS16" s="7">
        <f t="shared" ref="BS16:BS17" si="103">+BS$3*BF16</f>
        <v>372.96531900000002</v>
      </c>
      <c r="BT16" s="7">
        <f t="shared" ref="BT16:BT17" si="104">+BT$3*BG16</f>
        <v>382.29749630000003</v>
      </c>
      <c r="BU16" s="7">
        <f t="shared" ref="BU16:BU17" si="105">+BU$3*BH16</f>
        <v>381.3</v>
      </c>
      <c r="BV16" s="7">
        <f t="shared" ref="BV16:BV17" si="106">+BV$3*BI16</f>
        <v>363.96531900000002</v>
      </c>
      <c r="BW16" s="7">
        <f t="shared" ref="BW16:BW17" si="107">+BW$3*BJ16</f>
        <v>372</v>
      </c>
      <c r="BX16" s="7">
        <f t="shared" ref="BX16:BX17" si="108">+BX$3*BK16</f>
        <v>357</v>
      </c>
      <c r="BY16" s="7">
        <f t="shared" ref="BY16:BY17" si="109">+BY$3*BL16</f>
        <v>367.90250370000001</v>
      </c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40" t="s">
        <v>164</v>
      </c>
      <c r="CP16" s="42">
        <v>16.437100000000001</v>
      </c>
      <c r="CQ16" s="42">
        <v>17.943899999999999</v>
      </c>
      <c r="CR16" s="42">
        <v>17.264199999999999</v>
      </c>
      <c r="CS16" s="42">
        <v>16.901599999999998</v>
      </c>
      <c r="CT16" s="42">
        <v>16.795100000000001</v>
      </c>
      <c r="CU16" s="42">
        <v>16.168299999999999</v>
      </c>
      <c r="CV16" s="42">
        <v>15.5936</v>
      </c>
      <c r="CW16" s="42">
        <v>16.027999999999999</v>
      </c>
      <c r="CX16" s="42">
        <v>16.651</v>
      </c>
      <c r="CY16" s="42">
        <v>16.989699999999999</v>
      </c>
      <c r="CZ16" s="42">
        <v>16.3094</v>
      </c>
      <c r="DA16" s="42">
        <v>16.1647</v>
      </c>
      <c r="DB16" s="42">
        <v>16.603899999999999</v>
      </c>
      <c r="DD16" s="40">
        <v>365.46</v>
      </c>
      <c r="DE16" s="40">
        <v>391.46</v>
      </c>
      <c r="DF16" s="40">
        <v>303.52</v>
      </c>
      <c r="DG16" s="40">
        <v>291</v>
      </c>
      <c r="DH16" s="40">
        <v>280.14</v>
      </c>
      <c r="DI16" s="40">
        <v>304.25</v>
      </c>
      <c r="DJ16" s="40">
        <v>348.66</v>
      </c>
      <c r="DK16" s="40">
        <v>340.53</v>
      </c>
      <c r="DL16" s="40">
        <v>314.20999999999998</v>
      </c>
      <c r="DM16" s="40">
        <v>304.51</v>
      </c>
      <c r="DN16" s="40">
        <v>281.97000000000003</v>
      </c>
      <c r="DO16" s="40">
        <v>306.94</v>
      </c>
      <c r="DQ16" s="42">
        <f t="shared" si="72"/>
        <v>86.890426483358837</v>
      </c>
      <c r="DR16" s="42">
        <f t="shared" si="73"/>
        <v>96.18186181963884</v>
      </c>
      <c r="DS16" s="42">
        <f t="shared" si="74"/>
        <v>75.665784169450959</v>
      </c>
      <c r="DT16" s="42">
        <f t="shared" si="75"/>
        <v>72.265285753692609</v>
      </c>
      <c r="DU16" s="42">
        <f t="shared" si="76"/>
        <v>69.755834251189654</v>
      </c>
      <c r="DV16" s="42">
        <f t="shared" si="77"/>
        <v>73.505712855689907</v>
      </c>
      <c r="DW16" s="42">
        <f t="shared" si="78"/>
        <v>81.279020134930192</v>
      </c>
      <c r="DX16" s="42">
        <f t="shared" si="79"/>
        <v>80.69375841175713</v>
      </c>
      <c r="DY16" s="42">
        <f t="shared" si="80"/>
        <v>76.641631670405374</v>
      </c>
      <c r="DZ16" s="42">
        <f t="shared" si="81"/>
        <v>75.311972878770348</v>
      </c>
      <c r="EA16" s="42">
        <f t="shared" si="82"/>
        <v>69.170683794643153</v>
      </c>
      <c r="EB16" s="42">
        <f t="shared" si="83"/>
        <v>74.055941728943324</v>
      </c>
      <c r="EC16" s="40"/>
      <c r="ED16" s="10">
        <f t="shared" ref="ED16:ED23" si="110">SUM(DQ16:EC16)</f>
        <v>931.41791395247037</v>
      </c>
      <c r="EG16" s="40" t="s">
        <v>164</v>
      </c>
      <c r="EH16" s="42">
        <f t="shared" si="84"/>
        <v>86.890426483358837</v>
      </c>
      <c r="EI16" s="42">
        <f t="shared" si="85"/>
        <v>96.18186181963884</v>
      </c>
      <c r="EJ16" s="42">
        <f t="shared" si="86"/>
        <v>75.665784169450959</v>
      </c>
      <c r="EK16" s="42">
        <f t="shared" si="87"/>
        <v>72.265285753692609</v>
      </c>
      <c r="EL16" s="42">
        <f t="shared" si="88"/>
        <v>69.755834251189654</v>
      </c>
      <c r="EM16" s="42">
        <f t="shared" si="89"/>
        <v>73.505712855689907</v>
      </c>
      <c r="EN16" s="42">
        <f t="shared" si="90"/>
        <v>81.279020134930192</v>
      </c>
      <c r="EO16" s="42">
        <f t="shared" si="91"/>
        <v>80.69375841175713</v>
      </c>
      <c r="EP16" s="42">
        <f t="shared" si="92"/>
        <v>76.641631670405374</v>
      </c>
      <c r="EQ16" s="42">
        <f t="shared" si="93"/>
        <v>75.311972878770348</v>
      </c>
      <c r="ER16" s="42">
        <f t="shared" si="94"/>
        <v>69.170683794643153</v>
      </c>
      <c r="ES16" s="42">
        <f t="shared" si="95"/>
        <v>74.055941728943324</v>
      </c>
      <c r="ET16" s="40"/>
      <c r="EU16" s="40" t="str">
        <f t="shared" si="19"/>
        <v>BURRO MAX</v>
      </c>
      <c r="EV16" s="42">
        <v>69.807400000000001</v>
      </c>
      <c r="EW16" s="42">
        <v>79.236999999999995</v>
      </c>
      <c r="EX16" s="42">
        <v>75.687799999999996</v>
      </c>
      <c r="EY16" s="42">
        <v>65.110200000000006</v>
      </c>
      <c r="EZ16" s="42">
        <v>64.672200000000004</v>
      </c>
      <c r="FA16" s="42">
        <v>64.351399999999998</v>
      </c>
      <c r="FB16" s="42">
        <v>72.885400000000004</v>
      </c>
      <c r="FC16" s="42">
        <v>77.650499999999994</v>
      </c>
      <c r="FD16" s="42">
        <v>83.860900000000001</v>
      </c>
      <c r="FE16" s="42">
        <v>68.626300000000001</v>
      </c>
      <c r="FF16" s="42">
        <v>67.111199999999997</v>
      </c>
      <c r="FG16" s="42">
        <v>75.519599999999997</v>
      </c>
      <c r="FH16" s="42">
        <f t="shared" ref="FH16:FH23" si="111">SUM(EV16:FG16)</f>
        <v>864.51989999999989</v>
      </c>
      <c r="FI16" s="40" t="str">
        <f t="shared" si="20"/>
        <v>BURRO MAX</v>
      </c>
      <c r="FJ16" s="42">
        <f t="shared" ref="FJ16:FJ23" si="112">+((EH16*EV16*TANH(EV16/EH16)*(1-COSH(1/(EV16/EH16))+SINH(1/(EV16/EH16)))))^(1/2)</f>
        <v>53.627111569392227</v>
      </c>
      <c r="FK16" s="42">
        <f t="shared" si="96"/>
        <v>60.230109380120268</v>
      </c>
      <c r="FL16" s="42">
        <f t="shared" si="96"/>
        <v>52.507643886221153</v>
      </c>
      <c r="FM16" s="42">
        <f t="shared" si="96"/>
        <v>47.550024366450948</v>
      </c>
      <c r="FN16" s="42">
        <f t="shared" si="96"/>
        <v>46.594681497232784</v>
      </c>
      <c r="FO16" s="42">
        <f t="shared" si="96"/>
        <v>47.622326811709208</v>
      </c>
      <c r="FP16" s="42">
        <f t="shared" si="96"/>
        <v>53.34592528616993</v>
      </c>
      <c r="FQ16" s="42">
        <f t="shared" si="96"/>
        <v>54.936332986856833</v>
      </c>
      <c r="FR16" s="42">
        <f t="shared" si="96"/>
        <v>55.443977393042005</v>
      </c>
      <c r="FS16" s="42">
        <f t="shared" si="96"/>
        <v>49.852486622604793</v>
      </c>
      <c r="FT16" s="42">
        <f t="shared" si="96"/>
        <v>47.285555784629175</v>
      </c>
      <c r="FU16" s="42">
        <f t="shared" si="96"/>
        <v>51.868419071346999</v>
      </c>
      <c r="FV16" s="42">
        <f t="shared" ref="FV16:FV23" si="113">SUM(FJ16:FU16)</f>
        <v>620.86459465577639</v>
      </c>
    </row>
    <row r="17" spans="2:178" x14ac:dyDescent="0.25">
      <c r="B17" s="1">
        <v>22</v>
      </c>
      <c r="C17" s="5">
        <f t="shared" ref="C17:N17" si="114">+C58*$E$3/(10000)</f>
        <v>615.06811663480619</v>
      </c>
      <c r="D17" s="5">
        <f t="shared" si="114"/>
        <v>708.79278202677654</v>
      </c>
      <c r="E17" s="5">
        <f t="shared" si="114"/>
        <v>814.23303059274338</v>
      </c>
      <c r="F17" s="5">
        <f t="shared" si="114"/>
        <v>902.09990439771559</v>
      </c>
      <c r="G17" s="5">
        <f t="shared" si="114"/>
        <v>943.10444550670297</v>
      </c>
      <c r="H17" s="5">
        <f t="shared" si="114"/>
        <v>954.82002868069912</v>
      </c>
      <c r="I17" s="5">
        <f t="shared" si="114"/>
        <v>948.96223709370088</v>
      </c>
      <c r="J17" s="5">
        <f t="shared" si="114"/>
        <v>919.6732791587101</v>
      </c>
      <c r="K17" s="5">
        <f t="shared" si="114"/>
        <v>843.52198852773415</v>
      </c>
      <c r="L17" s="5">
        <f t="shared" si="114"/>
        <v>743.93953154876544</v>
      </c>
      <c r="M17" s="5">
        <f t="shared" si="114"/>
        <v>638.49928298279872</v>
      </c>
      <c r="N17" s="5">
        <f t="shared" si="114"/>
        <v>585.77915869981541</v>
      </c>
      <c r="Q17" s="1">
        <v>20</v>
      </c>
      <c r="R17" s="8">
        <v>11</v>
      </c>
      <c r="S17" s="8">
        <v>11.5</v>
      </c>
      <c r="T17" s="8">
        <v>12</v>
      </c>
      <c r="U17" s="8">
        <v>12.6</v>
      </c>
      <c r="V17" s="8">
        <v>13.1</v>
      </c>
      <c r="W17" s="8">
        <v>13.3</v>
      </c>
      <c r="X17" s="8">
        <v>13.2</v>
      </c>
      <c r="Y17" s="8">
        <v>12.8</v>
      </c>
      <c r="Z17" s="8">
        <v>12.3</v>
      </c>
      <c r="AA17" s="8">
        <v>11.7</v>
      </c>
      <c r="AB17" s="8">
        <v>11.2</v>
      </c>
      <c r="AC17" s="8">
        <v>10.9</v>
      </c>
      <c r="AF17" s="25">
        <v>3</v>
      </c>
      <c r="AG17" t="s">
        <v>135</v>
      </c>
      <c r="AH17" s="46" t="s">
        <v>173</v>
      </c>
      <c r="AI17" s="9">
        <v>4.6209607000000004</v>
      </c>
      <c r="AJ17" s="9">
        <v>-74.214604499999993</v>
      </c>
      <c r="AN17" s="80">
        <v>820.49242622026497</v>
      </c>
      <c r="AO17" s="80">
        <v>867.35475891625015</v>
      </c>
      <c r="AP17" s="80">
        <v>896.24211281071757</v>
      </c>
      <c r="AQ17" s="80">
        <v>896.24211281071757</v>
      </c>
      <c r="AR17" s="80">
        <v>864.73282165304511</v>
      </c>
      <c r="AS17" s="80">
        <v>843.1203844872108</v>
      </c>
      <c r="AT17" s="80">
        <v>848.97817607420882</v>
      </c>
      <c r="AU17" s="80">
        <v>876.44840482704137</v>
      </c>
      <c r="AV17" s="80">
        <v>890.38432122371921</v>
      </c>
      <c r="AW17" s="80">
        <v>869.17348809840837</v>
      </c>
      <c r="AX17" s="80">
        <v>826.35021780726311</v>
      </c>
      <c r="AY17" s="80">
        <v>843.9235925682575</v>
      </c>
      <c r="BA17" s="80">
        <v>11.868951965000001</v>
      </c>
      <c r="BB17" s="80">
        <v>11.968951965</v>
      </c>
      <c r="BC17" s="80">
        <v>12.1</v>
      </c>
      <c r="BD17" s="80">
        <v>12.2</v>
      </c>
      <c r="BE17" s="80">
        <v>12.331048035</v>
      </c>
      <c r="BF17" s="80">
        <v>12.431048035</v>
      </c>
      <c r="BG17" s="80">
        <v>12.331048035</v>
      </c>
      <c r="BH17" s="80">
        <v>12.3</v>
      </c>
      <c r="BI17" s="80">
        <v>12.131048034999999</v>
      </c>
      <c r="BJ17" s="80">
        <v>12</v>
      </c>
      <c r="BK17" s="80">
        <v>11.9</v>
      </c>
      <c r="BL17" s="80">
        <v>11.868951965000001</v>
      </c>
      <c r="BN17" s="7">
        <f t="shared" si="98"/>
        <v>367.93751091500002</v>
      </c>
      <c r="BO17" s="7">
        <f t="shared" si="99"/>
        <v>338.12289301125003</v>
      </c>
      <c r="BP17" s="7">
        <f t="shared" si="100"/>
        <v>375.09999999999997</v>
      </c>
      <c r="BQ17" s="7">
        <f t="shared" si="101"/>
        <v>366</v>
      </c>
      <c r="BR17" s="7">
        <f t="shared" si="102"/>
        <v>382.26248908500003</v>
      </c>
      <c r="BS17" s="7">
        <f t="shared" si="103"/>
        <v>372.93144104999999</v>
      </c>
      <c r="BT17" s="7">
        <f t="shared" si="104"/>
        <v>382.26248908500003</v>
      </c>
      <c r="BU17" s="7">
        <f t="shared" si="105"/>
        <v>381.3</v>
      </c>
      <c r="BV17" s="7">
        <f t="shared" si="106"/>
        <v>363.93144104999999</v>
      </c>
      <c r="BW17" s="7">
        <f t="shared" si="107"/>
        <v>372</v>
      </c>
      <c r="BX17" s="7">
        <f t="shared" si="108"/>
        <v>357</v>
      </c>
      <c r="BY17" s="7">
        <f t="shared" si="109"/>
        <v>367.93751091500002</v>
      </c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40" t="s">
        <v>165</v>
      </c>
      <c r="CP17" s="42">
        <v>7.2122999999999999</v>
      </c>
      <c r="CQ17" s="42">
        <v>8.0382599999999993</v>
      </c>
      <c r="CR17" s="42">
        <v>8.8707600000000006</v>
      </c>
      <c r="CS17" s="42">
        <v>9.1513299999999997</v>
      </c>
      <c r="CT17" s="42">
        <v>9.2229700000000001</v>
      </c>
      <c r="CU17" s="42">
        <v>8.9516600000000004</v>
      </c>
      <c r="CV17" s="42">
        <v>8.7564399999999996</v>
      </c>
      <c r="CW17" s="42">
        <v>8.6356999999999999</v>
      </c>
      <c r="CX17" s="42">
        <v>8.6979600000000001</v>
      </c>
      <c r="CY17" s="42">
        <v>8.7779000000000007</v>
      </c>
      <c r="CZ17" s="42">
        <v>8.4356000000000009</v>
      </c>
      <c r="DA17" s="42">
        <v>7.9632899999999998</v>
      </c>
      <c r="DB17" s="42">
        <v>8.5592500000000005</v>
      </c>
      <c r="DD17" s="40">
        <v>449.09</v>
      </c>
      <c r="DE17" s="40">
        <v>450.89</v>
      </c>
      <c r="DF17" s="40">
        <v>383.96</v>
      </c>
      <c r="DG17" s="40">
        <v>345.39</v>
      </c>
      <c r="DH17" s="40">
        <v>314.51</v>
      </c>
      <c r="DI17" s="40">
        <v>343.17</v>
      </c>
      <c r="DJ17" s="40">
        <v>375.52</v>
      </c>
      <c r="DK17" s="40">
        <v>384.95</v>
      </c>
      <c r="DL17" s="40">
        <v>387.64</v>
      </c>
      <c r="DM17" s="40">
        <v>349.71</v>
      </c>
      <c r="DN17" s="40">
        <v>331.34</v>
      </c>
      <c r="DO17" s="40">
        <v>388.07</v>
      </c>
      <c r="DQ17" s="42">
        <f t="shared" si="72"/>
        <v>64.821505328129021</v>
      </c>
      <c r="DR17" s="42">
        <f t="shared" si="73"/>
        <v>69.906044143958781</v>
      </c>
      <c r="DS17" s="42">
        <f t="shared" si="74"/>
        <v>64.506618299543035</v>
      </c>
      <c r="DT17" s="42">
        <f t="shared" si="75"/>
        <v>59.927869292498578</v>
      </c>
      <c r="DU17" s="42">
        <f t="shared" si="76"/>
        <v>55.515319462477152</v>
      </c>
      <c r="DV17" s="42">
        <f t="shared" si="77"/>
        <v>58.777122958492242</v>
      </c>
      <c r="DW17" s="42">
        <f t="shared" si="78"/>
        <v>62.737352040962371</v>
      </c>
      <c r="DX17" s="42">
        <f t="shared" si="79"/>
        <v>63.566515313699199</v>
      </c>
      <c r="DY17" s="42">
        <f t="shared" si="80"/>
        <v>64.251525690818951</v>
      </c>
      <c r="DZ17" s="42">
        <f t="shared" si="81"/>
        <v>59.023116574634429</v>
      </c>
      <c r="EA17" s="42">
        <f t="shared" si="82"/>
        <v>54.90504538394579</v>
      </c>
      <c r="EB17" s="42">
        <f t="shared" si="83"/>
        <v>60.7661785449733</v>
      </c>
      <c r="EC17" s="40"/>
      <c r="ED17" s="10">
        <f t="shared" si="110"/>
        <v>738.70421303413275</v>
      </c>
      <c r="EG17" s="40" t="s">
        <v>165</v>
      </c>
      <c r="EH17" s="42">
        <f t="shared" si="84"/>
        <v>64.821505328129021</v>
      </c>
      <c r="EI17" s="42">
        <f t="shared" si="85"/>
        <v>69.906044143958781</v>
      </c>
      <c r="EJ17" s="42">
        <f t="shared" si="86"/>
        <v>64.506618299543035</v>
      </c>
      <c r="EK17" s="42">
        <f t="shared" si="87"/>
        <v>59.927869292498578</v>
      </c>
      <c r="EL17" s="42">
        <f t="shared" si="88"/>
        <v>55.515319462477152</v>
      </c>
      <c r="EM17" s="42">
        <f t="shared" si="89"/>
        <v>58.777122958492242</v>
      </c>
      <c r="EN17" s="42">
        <f t="shared" si="90"/>
        <v>62.737352040962371</v>
      </c>
      <c r="EO17" s="42">
        <f t="shared" si="91"/>
        <v>63.566515313699199</v>
      </c>
      <c r="EP17" s="42">
        <f t="shared" si="92"/>
        <v>64.251525690818951</v>
      </c>
      <c r="EQ17" s="42">
        <f t="shared" si="93"/>
        <v>59.023116574634429</v>
      </c>
      <c r="ER17" s="42">
        <f t="shared" si="94"/>
        <v>54.90504538394579</v>
      </c>
      <c r="ES17" s="42">
        <f t="shared" si="95"/>
        <v>60.7661785449733</v>
      </c>
      <c r="ET17" s="40"/>
      <c r="EU17" s="40" t="str">
        <f t="shared" si="19"/>
        <v>BURRO MIN</v>
      </c>
      <c r="EV17" s="42">
        <v>69.807400000000001</v>
      </c>
      <c r="EW17" s="42">
        <v>79.236999999999995</v>
      </c>
      <c r="EX17" s="42">
        <v>75.687799999999996</v>
      </c>
      <c r="EY17" s="42">
        <v>65.110200000000006</v>
      </c>
      <c r="EZ17" s="42">
        <v>64.672200000000004</v>
      </c>
      <c r="FA17" s="42">
        <v>64.351399999999998</v>
      </c>
      <c r="FB17" s="42">
        <v>72.885400000000004</v>
      </c>
      <c r="FC17" s="42">
        <v>77.650499999999994</v>
      </c>
      <c r="FD17" s="42">
        <v>83.860900000000001</v>
      </c>
      <c r="FE17" s="42">
        <v>68.626300000000001</v>
      </c>
      <c r="FF17" s="42">
        <v>67.111199999999997</v>
      </c>
      <c r="FG17" s="42">
        <v>75.519599999999997</v>
      </c>
      <c r="FH17" s="42">
        <f t="shared" si="111"/>
        <v>864.51989999999989</v>
      </c>
      <c r="FI17" s="40" t="str">
        <f t="shared" si="20"/>
        <v>BURRO MIN</v>
      </c>
      <c r="FJ17" s="42">
        <f t="shared" si="112"/>
        <v>46.561135854655468</v>
      </c>
      <c r="FK17" s="42">
        <f t="shared" si="96"/>
        <v>51.351976712115665</v>
      </c>
      <c r="FL17" s="42">
        <f t="shared" si="96"/>
        <v>48.074924068543339</v>
      </c>
      <c r="FM17" s="42">
        <f t="shared" si="96"/>
        <v>43.216798629952997</v>
      </c>
      <c r="FN17" s="42">
        <f t="shared" si="96"/>
        <v>41.251971216950466</v>
      </c>
      <c r="FO17" s="42">
        <f t="shared" si="96"/>
        <v>42.531503873551067</v>
      </c>
      <c r="FP17" s="42">
        <f t="shared" si="96"/>
        <v>46.565626667251017</v>
      </c>
      <c r="FQ17" s="42">
        <f t="shared" si="96"/>
        <v>48.144490552512806</v>
      </c>
      <c r="FR17" s="42">
        <f t="shared" si="96"/>
        <v>49.888737987419304</v>
      </c>
      <c r="FS17" s="42">
        <f t="shared" si="96"/>
        <v>43.823603492878348</v>
      </c>
      <c r="FT17" s="42">
        <f t="shared" si="96"/>
        <v>41.594388836643226</v>
      </c>
      <c r="FU17" s="42">
        <f t="shared" si="96"/>
        <v>46.331355981204325</v>
      </c>
      <c r="FV17" s="42">
        <f t="shared" si="113"/>
        <v>549.33651387367809</v>
      </c>
    </row>
    <row r="18" spans="2:178" x14ac:dyDescent="0.25">
      <c r="B18" s="1">
        <v>24</v>
      </c>
      <c r="C18" s="5">
        <f t="shared" ref="C18:N18" si="115">+C59*$E$3/(10000)</f>
        <v>585.77915869981541</v>
      </c>
      <c r="D18" s="5">
        <f t="shared" si="115"/>
        <v>691.21940726578214</v>
      </c>
      <c r="E18" s="5">
        <f t="shared" si="115"/>
        <v>802.517447418747</v>
      </c>
      <c r="F18" s="5">
        <f t="shared" si="115"/>
        <v>896.24211281071757</v>
      </c>
      <c r="G18" s="5">
        <f t="shared" si="115"/>
        <v>948.96223709370088</v>
      </c>
      <c r="H18" s="5">
        <f t="shared" si="115"/>
        <v>960.67782026769703</v>
      </c>
      <c r="I18" s="5">
        <f t="shared" si="115"/>
        <v>954.82002868069912</v>
      </c>
      <c r="J18" s="5">
        <f t="shared" si="115"/>
        <v>913.81548757171197</v>
      </c>
      <c r="K18" s="5">
        <f t="shared" si="115"/>
        <v>831.80640535373777</v>
      </c>
      <c r="L18" s="5">
        <f t="shared" si="115"/>
        <v>720.50836520077303</v>
      </c>
      <c r="M18" s="5">
        <f t="shared" si="115"/>
        <v>609.21032504780794</v>
      </c>
      <c r="N18" s="5">
        <f t="shared" si="115"/>
        <v>556.49020076482452</v>
      </c>
      <c r="Q18" s="1">
        <v>21</v>
      </c>
      <c r="R18" s="8">
        <v>11</v>
      </c>
      <c r="S18" s="8">
        <v>11.4</v>
      </c>
      <c r="T18" s="8">
        <v>12</v>
      </c>
      <c r="U18" s="8">
        <v>12.6</v>
      </c>
      <c r="V18" s="8">
        <v>13.1</v>
      </c>
      <c r="W18" s="8">
        <v>13.4</v>
      </c>
      <c r="X18" s="8">
        <v>13.3</v>
      </c>
      <c r="Y18" s="8">
        <v>12.9</v>
      </c>
      <c r="Z18" s="8">
        <v>12.3</v>
      </c>
      <c r="AA18" s="8">
        <v>11.7</v>
      </c>
      <c r="AB18" s="8">
        <v>11.2</v>
      </c>
      <c r="AC18" s="8">
        <v>10.9</v>
      </c>
      <c r="AI18" s="9"/>
      <c r="AJ18" s="9"/>
      <c r="AN18" s="80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BA18" s="80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41" t="s">
        <v>166</v>
      </c>
      <c r="CP18" s="43">
        <v>11.8314</v>
      </c>
      <c r="CQ18" s="43">
        <v>12.9946</v>
      </c>
      <c r="CR18" s="43">
        <v>13.072900000000001</v>
      </c>
      <c r="CS18" s="43">
        <v>13.0322</v>
      </c>
      <c r="CT18" s="43">
        <v>13.014099999999999</v>
      </c>
      <c r="CU18" s="43">
        <v>12.563800000000001</v>
      </c>
      <c r="CV18" s="43">
        <v>12.178800000000001</v>
      </c>
      <c r="CW18" s="43">
        <v>12.335699999999999</v>
      </c>
      <c r="CX18" s="43">
        <v>12.6774</v>
      </c>
      <c r="CY18" s="43">
        <v>12.8874</v>
      </c>
      <c r="CZ18" s="43">
        <v>12.3787</v>
      </c>
      <c r="DA18" s="43">
        <v>12.070600000000001</v>
      </c>
      <c r="DB18" s="43">
        <v>12.586399999999999</v>
      </c>
      <c r="DD18" s="41">
        <v>402.44</v>
      </c>
      <c r="DE18" s="41">
        <v>415.23</v>
      </c>
      <c r="DF18" s="41">
        <v>335.57</v>
      </c>
      <c r="DG18" s="41">
        <v>309.83</v>
      </c>
      <c r="DH18" s="41">
        <v>297.29000000000002</v>
      </c>
      <c r="DI18" s="41">
        <v>326.27999999999997</v>
      </c>
      <c r="DJ18" s="41">
        <v>357.83</v>
      </c>
      <c r="DK18" s="41">
        <v>362.01</v>
      </c>
      <c r="DL18" s="41">
        <v>352.93</v>
      </c>
      <c r="DM18" s="41">
        <v>330.6</v>
      </c>
      <c r="DN18" s="41">
        <v>304.85000000000002</v>
      </c>
      <c r="DO18" s="41">
        <v>344.86</v>
      </c>
      <c r="DQ18" s="43">
        <f t="shared" si="72"/>
        <v>79.802002370357116</v>
      </c>
      <c r="DR18" s="43">
        <f t="shared" si="73"/>
        <v>86.380627092367831</v>
      </c>
      <c r="DS18" s="43">
        <f t="shared" si="74"/>
        <v>71.820411186589212</v>
      </c>
      <c r="DT18" s="43">
        <f t="shared" si="75"/>
        <v>66.914141965311316</v>
      </c>
      <c r="DU18" s="43">
        <f t="shared" si="76"/>
        <v>64.534170849679285</v>
      </c>
      <c r="DV18" s="43">
        <f t="shared" si="77"/>
        <v>68.604570690543397</v>
      </c>
      <c r="DW18" s="43">
        <f t="shared" si="78"/>
        <v>73.09932747582674</v>
      </c>
      <c r="DX18" s="43">
        <f t="shared" si="79"/>
        <v>74.370610695903153</v>
      </c>
      <c r="DY18" s="43">
        <f t="shared" si="80"/>
        <v>73.823477378655511</v>
      </c>
      <c r="DZ18" s="43">
        <f t="shared" si="81"/>
        <v>70.353556659996997</v>
      </c>
      <c r="EA18" s="43">
        <f t="shared" si="82"/>
        <v>64.175168214707057</v>
      </c>
      <c r="EB18" s="43">
        <f t="shared" si="83"/>
        <v>70.426176235473179</v>
      </c>
      <c r="EC18" s="41"/>
      <c r="ED18" s="10">
        <f t="shared" si="110"/>
        <v>864.30424081541082</v>
      </c>
      <c r="EG18" s="41" t="s">
        <v>166</v>
      </c>
      <c r="EH18" s="43">
        <f t="shared" si="84"/>
        <v>79.802002370357116</v>
      </c>
      <c r="EI18" s="43">
        <f t="shared" si="85"/>
        <v>86.380627092367831</v>
      </c>
      <c r="EJ18" s="43">
        <f t="shared" si="86"/>
        <v>71.820411186589212</v>
      </c>
      <c r="EK18" s="43">
        <f t="shared" si="87"/>
        <v>66.914141965311316</v>
      </c>
      <c r="EL18" s="43">
        <f t="shared" si="88"/>
        <v>64.534170849679285</v>
      </c>
      <c r="EM18" s="43">
        <f t="shared" si="89"/>
        <v>68.604570690543397</v>
      </c>
      <c r="EN18" s="43">
        <f t="shared" si="90"/>
        <v>73.09932747582674</v>
      </c>
      <c r="EO18" s="43">
        <f t="shared" si="91"/>
        <v>74.370610695903153</v>
      </c>
      <c r="EP18" s="43">
        <f t="shared" si="92"/>
        <v>73.823477378655511</v>
      </c>
      <c r="EQ18" s="43">
        <f t="shared" si="93"/>
        <v>70.353556659996997</v>
      </c>
      <c r="ER18" s="43">
        <f t="shared" si="94"/>
        <v>64.175168214707057</v>
      </c>
      <c r="ES18" s="43">
        <f t="shared" si="95"/>
        <v>70.426176235473179</v>
      </c>
      <c r="ET18" s="41"/>
      <c r="EU18" s="41" t="str">
        <f t="shared" si="19"/>
        <v>VACA MEDIA</v>
      </c>
      <c r="EV18" s="43">
        <v>65.717799999999997</v>
      </c>
      <c r="EW18" s="43">
        <v>74.503900000000002</v>
      </c>
      <c r="EX18" s="43">
        <v>69.894499999999994</v>
      </c>
      <c r="EY18" s="43">
        <v>63.619199999999999</v>
      </c>
      <c r="EZ18" s="43">
        <v>63.297699999999999</v>
      </c>
      <c r="FA18" s="43">
        <v>62.052</v>
      </c>
      <c r="FB18" s="43">
        <v>71.262200000000007</v>
      </c>
      <c r="FC18" s="43">
        <v>77.011899999999997</v>
      </c>
      <c r="FD18" s="43">
        <v>80.054400000000001</v>
      </c>
      <c r="FE18" s="43">
        <v>70.921000000000006</v>
      </c>
      <c r="FF18" s="43">
        <v>65.949200000000005</v>
      </c>
      <c r="FG18" s="43">
        <v>72.540999999999997</v>
      </c>
      <c r="FH18" s="43">
        <f t="shared" si="111"/>
        <v>836.8248000000001</v>
      </c>
      <c r="FI18" s="41" t="str">
        <f t="shared" si="20"/>
        <v>VACA MEDIA</v>
      </c>
      <c r="FJ18" s="43">
        <f t="shared" si="112"/>
        <v>49.961948082980676</v>
      </c>
      <c r="FK18" s="43">
        <f t="shared" si="96"/>
        <v>55.507369674139923</v>
      </c>
      <c r="FL18" s="43">
        <f t="shared" si="96"/>
        <v>49.171430953790519</v>
      </c>
      <c r="FM18" s="43">
        <f t="shared" si="96"/>
        <v>45.278559109032429</v>
      </c>
      <c r="FN18" s="43">
        <f t="shared" si="96"/>
        <v>44.354845047382419</v>
      </c>
      <c r="FO18" s="43">
        <f t="shared" si="96"/>
        <v>45.234464552939208</v>
      </c>
      <c r="FP18" s="43">
        <f t="shared" si="96"/>
        <v>50.090045082890526</v>
      </c>
      <c r="FQ18" s="43">
        <f t="shared" si="96"/>
        <v>52.4670417228104</v>
      </c>
      <c r="FR18" s="43">
        <f t="shared" si="96"/>
        <v>53.192206449608527</v>
      </c>
      <c r="FS18" s="43">
        <f t="shared" si="96"/>
        <v>49.004100192318788</v>
      </c>
      <c r="FT18" s="43">
        <f t="shared" si="96"/>
        <v>45.112192404375641</v>
      </c>
      <c r="FU18" s="43">
        <f t="shared" si="96"/>
        <v>49.560508452743917</v>
      </c>
      <c r="FV18" s="43">
        <f t="shared" si="113"/>
        <v>588.9347117250129</v>
      </c>
    </row>
    <row r="19" spans="2:178" x14ac:dyDescent="0.25">
      <c r="B19" s="1">
        <v>26</v>
      </c>
      <c r="C19" s="5">
        <f t="shared" ref="C19:N19" si="116">+C60*$E$3/(10000)</f>
        <v>562.34799235182277</v>
      </c>
      <c r="D19" s="5">
        <f t="shared" si="116"/>
        <v>661.93044933079148</v>
      </c>
      <c r="E19" s="5">
        <f t="shared" si="116"/>
        <v>784.9440726577526</v>
      </c>
      <c r="F19" s="5">
        <f t="shared" si="116"/>
        <v>896.24211281071757</v>
      </c>
      <c r="G19" s="5">
        <f t="shared" si="116"/>
        <v>954.82002868069912</v>
      </c>
      <c r="H19" s="5">
        <f t="shared" si="116"/>
        <v>972.39340344169364</v>
      </c>
      <c r="I19" s="5">
        <f t="shared" si="116"/>
        <v>960.67782026769703</v>
      </c>
      <c r="J19" s="5">
        <f t="shared" si="116"/>
        <v>913.81548757171197</v>
      </c>
      <c r="K19" s="5">
        <f t="shared" si="116"/>
        <v>825.94861376673964</v>
      </c>
      <c r="L19" s="5">
        <f t="shared" si="116"/>
        <v>702.93499043977852</v>
      </c>
      <c r="M19" s="5">
        <f t="shared" si="116"/>
        <v>585.77915869981541</v>
      </c>
      <c r="N19" s="5">
        <f t="shared" si="116"/>
        <v>533.05903441683199</v>
      </c>
      <c r="Q19" s="1">
        <v>22</v>
      </c>
      <c r="R19" s="8">
        <v>10.9</v>
      </c>
      <c r="S19" s="8">
        <v>11.4</v>
      </c>
      <c r="T19" s="8">
        <v>12</v>
      </c>
      <c r="U19" s="8">
        <v>12.6</v>
      </c>
      <c r="V19" s="8">
        <v>13.2</v>
      </c>
      <c r="W19" s="8">
        <v>13.5</v>
      </c>
      <c r="X19" s="8">
        <v>13.4</v>
      </c>
      <c r="Y19" s="8">
        <v>12.9</v>
      </c>
      <c r="Z19" s="8">
        <v>12.3</v>
      </c>
      <c r="AA19" s="8">
        <v>11.7</v>
      </c>
      <c r="AB19" s="8">
        <v>11.1</v>
      </c>
      <c r="AC19" s="8">
        <v>10.8</v>
      </c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41" t="s">
        <v>167</v>
      </c>
      <c r="CP19" s="43">
        <v>16.450399999999998</v>
      </c>
      <c r="CQ19" s="43">
        <v>17.951899999999998</v>
      </c>
      <c r="CR19" s="43">
        <v>17.273700000000002</v>
      </c>
      <c r="CS19" s="43">
        <v>16.9114</v>
      </c>
      <c r="CT19" s="43">
        <v>16.803799999999999</v>
      </c>
      <c r="CU19" s="43">
        <v>16.175899999999999</v>
      </c>
      <c r="CV19" s="43">
        <v>15.6022</v>
      </c>
      <c r="CW19" s="43">
        <v>16.0364</v>
      </c>
      <c r="CX19" s="43">
        <v>16.659199999999998</v>
      </c>
      <c r="CY19" s="43">
        <v>16.997599999999998</v>
      </c>
      <c r="CZ19" s="43">
        <v>16.320499999999999</v>
      </c>
      <c r="DA19" s="43">
        <v>16.178000000000001</v>
      </c>
      <c r="DB19" s="43">
        <v>16.613499999999998</v>
      </c>
      <c r="DD19" s="41">
        <v>365.46</v>
      </c>
      <c r="DE19" s="41">
        <v>391.46</v>
      </c>
      <c r="DF19" s="41">
        <v>303.52</v>
      </c>
      <c r="DG19" s="41">
        <v>291</v>
      </c>
      <c r="DH19" s="41">
        <v>280.14</v>
      </c>
      <c r="DI19" s="41">
        <v>304.25</v>
      </c>
      <c r="DJ19" s="41">
        <v>348.66</v>
      </c>
      <c r="DK19" s="41">
        <v>340.53</v>
      </c>
      <c r="DL19" s="41">
        <v>314.20999999999998</v>
      </c>
      <c r="DM19" s="41">
        <v>304.51</v>
      </c>
      <c r="DN19" s="41">
        <v>281.97000000000003</v>
      </c>
      <c r="DO19" s="41">
        <v>306.94</v>
      </c>
      <c r="DQ19" s="43">
        <f t="shared" si="72"/>
        <v>86.923958792257025</v>
      </c>
      <c r="DR19" s="43">
        <f t="shared" si="73"/>
        <v>96.20138169877913</v>
      </c>
      <c r="DS19" s="43">
        <f t="shared" si="74"/>
        <v>75.685135872242711</v>
      </c>
      <c r="DT19" s="43">
        <f t="shared" si="75"/>
        <v>72.284981542646207</v>
      </c>
      <c r="DU19" s="43">
        <f t="shared" si="76"/>
        <v>69.77287659965161</v>
      </c>
      <c r="DV19" s="43">
        <f t="shared" si="77"/>
        <v>73.522337125792689</v>
      </c>
      <c r="DW19" s="43">
        <f t="shared" si="78"/>
        <v>81.300992111678255</v>
      </c>
      <c r="DX19" s="43">
        <f t="shared" si="79"/>
        <v>80.714197419803838</v>
      </c>
      <c r="DY19" s="43">
        <f t="shared" si="80"/>
        <v>76.659514226512357</v>
      </c>
      <c r="DZ19" s="43">
        <f t="shared" si="81"/>
        <v>75.32838932919968</v>
      </c>
      <c r="EA19" s="43">
        <f t="shared" si="82"/>
        <v>69.193229801567668</v>
      </c>
      <c r="EB19" s="43">
        <f t="shared" si="83"/>
        <v>74.085256527038297</v>
      </c>
      <c r="EC19" s="41"/>
      <c r="ED19" s="10">
        <f t="shared" si="110"/>
        <v>931.67225104716954</v>
      </c>
      <c r="EG19" s="41" t="s">
        <v>167</v>
      </c>
      <c r="EH19" s="43">
        <f t="shared" si="84"/>
        <v>86.923958792257025</v>
      </c>
      <c r="EI19" s="43">
        <f t="shared" si="85"/>
        <v>96.20138169877913</v>
      </c>
      <c r="EJ19" s="43">
        <f t="shared" si="86"/>
        <v>75.685135872242711</v>
      </c>
      <c r="EK19" s="43">
        <f t="shared" si="87"/>
        <v>72.284981542646207</v>
      </c>
      <c r="EL19" s="43">
        <f t="shared" si="88"/>
        <v>69.77287659965161</v>
      </c>
      <c r="EM19" s="43">
        <f t="shared" si="89"/>
        <v>73.522337125792689</v>
      </c>
      <c r="EN19" s="43">
        <f t="shared" si="90"/>
        <v>81.300992111678255</v>
      </c>
      <c r="EO19" s="43">
        <f t="shared" si="91"/>
        <v>80.714197419803838</v>
      </c>
      <c r="EP19" s="43">
        <f t="shared" si="92"/>
        <v>76.659514226512357</v>
      </c>
      <c r="EQ19" s="43">
        <f t="shared" si="93"/>
        <v>75.32838932919968</v>
      </c>
      <c r="ER19" s="43">
        <f t="shared" si="94"/>
        <v>69.193229801567668</v>
      </c>
      <c r="ES19" s="43">
        <f t="shared" si="95"/>
        <v>74.085256527038297</v>
      </c>
      <c r="ET19" s="41"/>
      <c r="EU19" s="41" t="str">
        <f t="shared" si="19"/>
        <v>VACA MAX</v>
      </c>
      <c r="EV19" s="43">
        <v>65.717799999999997</v>
      </c>
      <c r="EW19" s="43">
        <v>74.503900000000002</v>
      </c>
      <c r="EX19" s="43">
        <v>69.894499999999994</v>
      </c>
      <c r="EY19" s="43">
        <v>63.619199999999999</v>
      </c>
      <c r="EZ19" s="43">
        <v>63.297699999999999</v>
      </c>
      <c r="FA19" s="43">
        <v>62.052</v>
      </c>
      <c r="FB19" s="43">
        <v>71.262200000000007</v>
      </c>
      <c r="FC19" s="43">
        <v>77.011899999999997</v>
      </c>
      <c r="FD19" s="43">
        <v>80.054400000000001</v>
      </c>
      <c r="FE19" s="43">
        <v>70.921000000000006</v>
      </c>
      <c r="FF19" s="43">
        <v>65.949200000000005</v>
      </c>
      <c r="FG19" s="43">
        <v>72.540999999999997</v>
      </c>
      <c r="FH19" s="43">
        <f t="shared" si="111"/>
        <v>836.8248000000001</v>
      </c>
      <c r="FI19" s="41" t="str">
        <f t="shared" si="20"/>
        <v>VACA MAX</v>
      </c>
      <c r="FJ19" s="43">
        <f t="shared" si="112"/>
        <v>51.736425296521894</v>
      </c>
      <c r="FK19" s="43">
        <f t="shared" si="96"/>
        <v>58.098291379331179</v>
      </c>
      <c r="FL19" s="43">
        <f t="shared" si="96"/>
        <v>50.452063095860822</v>
      </c>
      <c r="FM19" s="43">
        <f t="shared" si="96"/>
        <v>46.966898735202001</v>
      </c>
      <c r="FN19" s="43">
        <f t="shared" si="96"/>
        <v>46.077794751511156</v>
      </c>
      <c r="FO19" s="43">
        <f t="shared" si="96"/>
        <v>46.676686737439482</v>
      </c>
      <c r="FP19" s="43">
        <f t="shared" si="96"/>
        <v>52.707516902055247</v>
      </c>
      <c r="FQ19" s="43">
        <f t="shared" si="96"/>
        <v>54.714782743399617</v>
      </c>
      <c r="FR19" s="43">
        <f t="shared" si="96"/>
        <v>54.294994877347165</v>
      </c>
      <c r="FS19" s="43">
        <f t="shared" si="96"/>
        <v>50.71799722130843</v>
      </c>
      <c r="FT19" s="43">
        <f t="shared" si="96"/>
        <v>46.879637366694432</v>
      </c>
      <c r="FU19" s="43">
        <f t="shared" si="96"/>
        <v>50.876155226586562</v>
      </c>
      <c r="FV19" s="43">
        <f t="shared" si="113"/>
        <v>610.19924433325798</v>
      </c>
    </row>
    <row r="20" spans="2:178" x14ac:dyDescent="0.25">
      <c r="B20" s="1">
        <v>28</v>
      </c>
      <c r="C20" s="5">
        <f t="shared" ref="C20:N20" si="117">+C61*$E$3/(10000)</f>
        <v>533.05903441683199</v>
      </c>
      <c r="D20" s="5">
        <f t="shared" si="117"/>
        <v>638.49928298279872</v>
      </c>
      <c r="E20" s="5">
        <f t="shared" si="117"/>
        <v>767.37069789675809</v>
      </c>
      <c r="F20" s="5">
        <f t="shared" si="117"/>
        <v>884.52652963672108</v>
      </c>
      <c r="G20" s="5">
        <f t="shared" si="117"/>
        <v>954.82002868069912</v>
      </c>
      <c r="H20" s="5">
        <f t="shared" si="117"/>
        <v>978.25119502869154</v>
      </c>
      <c r="I20" s="5">
        <f t="shared" si="117"/>
        <v>966.53561185469539</v>
      </c>
      <c r="J20" s="5">
        <f t="shared" si="117"/>
        <v>913.81548757171197</v>
      </c>
      <c r="K20" s="5">
        <f t="shared" si="117"/>
        <v>808.37523900574524</v>
      </c>
      <c r="L20" s="5">
        <f t="shared" si="117"/>
        <v>679.50382409178576</v>
      </c>
      <c r="M20" s="5">
        <f t="shared" si="117"/>
        <v>556.49020076482452</v>
      </c>
      <c r="N20" s="5">
        <f t="shared" si="117"/>
        <v>503.77007648184122</v>
      </c>
      <c r="Q20" s="1">
        <v>23</v>
      </c>
      <c r="R20" s="8">
        <v>10.9</v>
      </c>
      <c r="S20" s="8">
        <v>11.4</v>
      </c>
      <c r="T20" s="8">
        <v>12</v>
      </c>
      <c r="U20" s="8">
        <v>12.7</v>
      </c>
      <c r="V20" s="8">
        <v>13.2</v>
      </c>
      <c r="W20" s="8">
        <v>13.5</v>
      </c>
      <c r="X20" s="8">
        <v>13.4</v>
      </c>
      <c r="Y20" s="8">
        <v>13</v>
      </c>
      <c r="Z20" s="8">
        <v>12.3</v>
      </c>
      <c r="AA20" s="8">
        <v>11.7</v>
      </c>
      <c r="AB20" s="8">
        <v>11.1</v>
      </c>
      <c r="AC20" s="8">
        <v>10.7</v>
      </c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41" t="s">
        <v>168</v>
      </c>
      <c r="CP20" s="43">
        <v>7.2124800000000002</v>
      </c>
      <c r="CQ20" s="43">
        <v>8.0373900000000003</v>
      </c>
      <c r="CR20" s="43">
        <v>8.8721300000000003</v>
      </c>
      <c r="CS20" s="43">
        <v>9.1529600000000002</v>
      </c>
      <c r="CT20" s="43">
        <v>9.2243999999999993</v>
      </c>
      <c r="CU20" s="43">
        <v>8.9516799999999996</v>
      </c>
      <c r="CV20" s="43">
        <v>8.75549</v>
      </c>
      <c r="CW20" s="43">
        <v>8.6349999999999998</v>
      </c>
      <c r="CX20" s="43">
        <v>8.6955399999999994</v>
      </c>
      <c r="CY20" s="43">
        <v>8.7772000000000006</v>
      </c>
      <c r="CZ20" s="43">
        <v>8.4369499999999995</v>
      </c>
      <c r="DA20" s="43">
        <v>7.9632399999999999</v>
      </c>
      <c r="DB20" s="43">
        <v>8.5593500000000002</v>
      </c>
      <c r="DD20" s="41">
        <v>449.09</v>
      </c>
      <c r="DE20" s="41">
        <v>450.89</v>
      </c>
      <c r="DF20" s="41">
        <v>383.96</v>
      </c>
      <c r="DG20" s="41">
        <v>345.39</v>
      </c>
      <c r="DH20" s="41">
        <v>314.51</v>
      </c>
      <c r="DI20" s="41">
        <v>343.17</v>
      </c>
      <c r="DJ20" s="41">
        <v>375.52</v>
      </c>
      <c r="DK20" s="41">
        <v>384.95</v>
      </c>
      <c r="DL20" s="41">
        <v>387.64</v>
      </c>
      <c r="DM20" s="41">
        <v>349.71</v>
      </c>
      <c r="DN20" s="41">
        <v>331.34</v>
      </c>
      <c r="DO20" s="41">
        <v>388.07</v>
      </c>
      <c r="DQ20" s="43">
        <f t="shared" si="72"/>
        <v>64.822597804477482</v>
      </c>
      <c r="DR20" s="43">
        <f t="shared" si="73"/>
        <v>69.901117741202455</v>
      </c>
      <c r="DS20" s="43">
        <f t="shared" si="74"/>
        <v>64.512878152054313</v>
      </c>
      <c r="DT20" s="43">
        <f t="shared" si="75"/>
        <v>59.934498370386066</v>
      </c>
      <c r="DU20" s="43">
        <f t="shared" si="76"/>
        <v>55.520649328775939</v>
      </c>
      <c r="DV20" s="43">
        <f t="shared" si="77"/>
        <v>58.777205199802282</v>
      </c>
      <c r="DW20" s="43">
        <f t="shared" si="78"/>
        <v>62.733054208521892</v>
      </c>
      <c r="DX20" s="43">
        <f t="shared" si="79"/>
        <v>63.56324518722235</v>
      </c>
      <c r="DY20" s="43">
        <f t="shared" si="80"/>
        <v>64.240209349101136</v>
      </c>
      <c r="DZ20" s="43">
        <f t="shared" si="81"/>
        <v>59.020147233484174</v>
      </c>
      <c r="EA20" s="43">
        <f t="shared" si="82"/>
        <v>54.910669058900581</v>
      </c>
      <c r="EB20" s="43">
        <f t="shared" si="83"/>
        <v>60.765929316594708</v>
      </c>
      <c r="EC20" s="41"/>
      <c r="ED20" s="10">
        <f t="shared" si="110"/>
        <v>738.70220095052332</v>
      </c>
      <c r="EG20" s="41" t="s">
        <v>168</v>
      </c>
      <c r="EH20" s="43">
        <f t="shared" si="84"/>
        <v>64.822597804477482</v>
      </c>
      <c r="EI20" s="43">
        <f t="shared" si="85"/>
        <v>69.901117741202455</v>
      </c>
      <c r="EJ20" s="43">
        <f t="shared" si="86"/>
        <v>64.512878152054313</v>
      </c>
      <c r="EK20" s="43">
        <f t="shared" si="87"/>
        <v>59.934498370386066</v>
      </c>
      <c r="EL20" s="43">
        <f t="shared" si="88"/>
        <v>55.520649328775939</v>
      </c>
      <c r="EM20" s="43">
        <f t="shared" si="89"/>
        <v>58.777205199802282</v>
      </c>
      <c r="EN20" s="43">
        <f t="shared" si="90"/>
        <v>62.733054208521892</v>
      </c>
      <c r="EO20" s="43">
        <f t="shared" si="91"/>
        <v>63.56324518722235</v>
      </c>
      <c r="EP20" s="43">
        <f t="shared" si="92"/>
        <v>64.240209349101136</v>
      </c>
      <c r="EQ20" s="43">
        <f t="shared" si="93"/>
        <v>59.020147233484174</v>
      </c>
      <c r="ER20" s="43">
        <f t="shared" si="94"/>
        <v>54.910669058900581</v>
      </c>
      <c r="ES20" s="43">
        <f t="shared" si="95"/>
        <v>60.765929316594708</v>
      </c>
      <c r="ET20" s="41"/>
      <c r="EU20" s="41" t="str">
        <f t="shared" si="19"/>
        <v>VACA MIN</v>
      </c>
      <c r="EV20" s="43">
        <v>65.717799999999997</v>
      </c>
      <c r="EW20" s="43">
        <v>74.503900000000002</v>
      </c>
      <c r="EX20" s="43">
        <v>69.894499999999994</v>
      </c>
      <c r="EY20" s="43">
        <v>63.619199999999999</v>
      </c>
      <c r="EZ20" s="43">
        <v>63.297699999999999</v>
      </c>
      <c r="FA20" s="43">
        <v>62.052</v>
      </c>
      <c r="FB20" s="43">
        <v>71.262200000000007</v>
      </c>
      <c r="FC20" s="43">
        <v>77.011899999999997</v>
      </c>
      <c r="FD20" s="43">
        <v>80.054400000000001</v>
      </c>
      <c r="FE20" s="43">
        <v>70.921000000000006</v>
      </c>
      <c r="FF20" s="43">
        <v>65.949200000000005</v>
      </c>
      <c r="FG20" s="43">
        <v>72.540999999999997</v>
      </c>
      <c r="FH20" s="43">
        <f t="shared" si="111"/>
        <v>836.8248000000001</v>
      </c>
      <c r="FI20" s="41" t="str">
        <f t="shared" si="20"/>
        <v>VACA MIN</v>
      </c>
      <c r="FJ20" s="43">
        <f t="shared" si="112"/>
        <v>45.27479622993102</v>
      </c>
      <c r="FK20" s="43">
        <f t="shared" si="96"/>
        <v>49.975604699293989</v>
      </c>
      <c r="FL20" s="43">
        <f t="shared" si="96"/>
        <v>46.464764792380137</v>
      </c>
      <c r="FM20" s="43">
        <f t="shared" si="96"/>
        <v>42.769850670703327</v>
      </c>
      <c r="FN20" s="43">
        <f t="shared" si="96"/>
        <v>40.885294086182348</v>
      </c>
      <c r="FO20" s="43">
        <f t="shared" si="96"/>
        <v>41.839510087987897</v>
      </c>
      <c r="FP20" s="43">
        <f t="shared" si="96"/>
        <v>46.125690232458673</v>
      </c>
      <c r="FQ20" s="43">
        <f t="shared" si="96"/>
        <v>47.987055509818283</v>
      </c>
      <c r="FR20" s="43">
        <f t="shared" si="96"/>
        <v>49.031063219012815</v>
      </c>
      <c r="FS20" s="43">
        <f t="shared" si="96"/>
        <v>44.41189201286079</v>
      </c>
      <c r="FT20" s="43">
        <f t="shared" si="96"/>
        <v>41.311151027361213</v>
      </c>
      <c r="FU20" s="43">
        <f t="shared" si="96"/>
        <v>45.605605268894458</v>
      </c>
      <c r="FV20" s="43">
        <f t="shared" si="113"/>
        <v>541.68227783688496</v>
      </c>
    </row>
    <row r="21" spans="2:178" x14ac:dyDescent="0.25">
      <c r="B21" s="1">
        <v>30</v>
      </c>
      <c r="C21" s="5">
        <f t="shared" ref="C21:N21" si="118">+C62*$E$3/(10000)</f>
        <v>503.77007648184122</v>
      </c>
      <c r="D21" s="5">
        <f t="shared" si="118"/>
        <v>615.06811663480619</v>
      </c>
      <c r="E21" s="5">
        <f t="shared" si="118"/>
        <v>749.79732313576369</v>
      </c>
      <c r="F21" s="5">
        <f t="shared" si="118"/>
        <v>878.66873804972306</v>
      </c>
      <c r="G21" s="5">
        <f t="shared" si="118"/>
        <v>954.82002868069912</v>
      </c>
      <c r="H21" s="5">
        <f t="shared" si="118"/>
        <v>984.1089866156899</v>
      </c>
      <c r="I21" s="5">
        <f t="shared" si="118"/>
        <v>972.39340344169364</v>
      </c>
      <c r="J21" s="5">
        <f t="shared" si="118"/>
        <v>907.95769598471372</v>
      </c>
      <c r="K21" s="5">
        <f t="shared" si="118"/>
        <v>796.65965583174886</v>
      </c>
      <c r="L21" s="5">
        <f t="shared" si="118"/>
        <v>661.93044933079148</v>
      </c>
      <c r="M21" s="5">
        <f t="shared" si="118"/>
        <v>533.05903441683199</v>
      </c>
      <c r="N21" s="5">
        <f t="shared" si="118"/>
        <v>474.48111854685044</v>
      </c>
      <c r="Q21" s="1">
        <v>24</v>
      </c>
      <c r="R21" s="8">
        <v>10.8</v>
      </c>
      <c r="S21" s="8">
        <v>11.3</v>
      </c>
      <c r="T21" s="8">
        <v>12</v>
      </c>
      <c r="U21" s="8">
        <v>12.7</v>
      </c>
      <c r="V21" s="8">
        <v>13.3</v>
      </c>
      <c r="W21" s="8">
        <v>13.6</v>
      </c>
      <c r="X21" s="8">
        <v>13.5</v>
      </c>
      <c r="Y21" s="8">
        <v>13</v>
      </c>
      <c r="Z21" s="8">
        <v>12.3</v>
      </c>
      <c r="AA21" s="8">
        <v>11.6</v>
      </c>
      <c r="AB21" s="8">
        <v>11</v>
      </c>
      <c r="AC21" s="8">
        <v>10.7</v>
      </c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40" t="s">
        <v>169</v>
      </c>
      <c r="CP21" s="42">
        <v>11.8101</v>
      </c>
      <c r="CQ21" s="42">
        <v>12.9833</v>
      </c>
      <c r="CR21" s="42">
        <v>13.0557</v>
      </c>
      <c r="CS21" s="42">
        <v>13.014099999999999</v>
      </c>
      <c r="CT21" s="42">
        <v>12.997999999999999</v>
      </c>
      <c r="CU21" s="42">
        <v>12.5517</v>
      </c>
      <c r="CV21" s="42">
        <v>12.166700000000001</v>
      </c>
      <c r="CW21" s="42">
        <v>12.323499999999999</v>
      </c>
      <c r="CX21" s="42">
        <v>12.668200000000001</v>
      </c>
      <c r="CY21" s="42">
        <v>12.875999999999999</v>
      </c>
      <c r="CZ21" s="42">
        <v>12.3591</v>
      </c>
      <c r="DA21" s="42">
        <v>12.0496</v>
      </c>
      <c r="DB21" s="42">
        <v>12.571199999999999</v>
      </c>
      <c r="DD21" s="40">
        <v>402.44</v>
      </c>
      <c r="DE21" s="40">
        <v>415.23</v>
      </c>
      <c r="DF21" s="40">
        <v>335.57</v>
      </c>
      <c r="DG21" s="40">
        <v>309.83</v>
      </c>
      <c r="DH21" s="40">
        <v>297.29000000000002</v>
      </c>
      <c r="DI21" s="40">
        <v>326.27999999999997</v>
      </c>
      <c r="DJ21" s="40">
        <v>357.83</v>
      </c>
      <c r="DK21" s="40">
        <v>362.01</v>
      </c>
      <c r="DL21" s="40">
        <v>352.93</v>
      </c>
      <c r="DM21" s="40">
        <v>330.6</v>
      </c>
      <c r="DN21" s="40">
        <v>304.85000000000002</v>
      </c>
      <c r="DO21" s="40">
        <v>344.86</v>
      </c>
      <c r="DQ21" s="42">
        <f t="shared" si="72"/>
        <v>79.721621985744193</v>
      </c>
      <c r="DR21" s="42">
        <f t="shared" si="73"/>
        <v>86.340362416155358</v>
      </c>
      <c r="DS21" s="42">
        <f t="shared" si="74"/>
        <v>71.769889883339204</v>
      </c>
      <c r="DT21" s="42">
        <f t="shared" si="75"/>
        <v>66.864380479829805</v>
      </c>
      <c r="DU21" s="42">
        <f t="shared" si="76"/>
        <v>64.49139824273162</v>
      </c>
      <c r="DV21" s="42">
        <f t="shared" si="77"/>
        <v>68.568599048334576</v>
      </c>
      <c r="DW21" s="42">
        <f t="shared" si="78"/>
        <v>73.059227083156955</v>
      </c>
      <c r="DX21" s="42">
        <f t="shared" si="79"/>
        <v>74.330231998096878</v>
      </c>
      <c r="DY21" s="42">
        <f t="shared" si="80"/>
        <v>73.794432973594255</v>
      </c>
      <c r="DZ21" s="42">
        <f t="shared" si="81"/>
        <v>70.320068876452879</v>
      </c>
      <c r="EA21" s="42">
        <f t="shared" si="82"/>
        <v>64.119457657598389</v>
      </c>
      <c r="EB21" s="42">
        <f t="shared" si="83"/>
        <v>70.358231633739507</v>
      </c>
      <c r="EC21" s="40"/>
      <c r="ED21" s="10">
        <f t="shared" si="110"/>
        <v>863.73790227877362</v>
      </c>
      <c r="EG21" s="40" t="s">
        <v>169</v>
      </c>
      <c r="EH21" s="42">
        <f t="shared" si="84"/>
        <v>79.721621985744193</v>
      </c>
      <c r="EI21" s="42">
        <f t="shared" si="85"/>
        <v>86.340362416155358</v>
      </c>
      <c r="EJ21" s="42">
        <f t="shared" si="86"/>
        <v>71.769889883339204</v>
      </c>
      <c r="EK21" s="42">
        <f t="shared" si="87"/>
        <v>66.864380479829805</v>
      </c>
      <c r="EL21" s="42">
        <f t="shared" si="88"/>
        <v>64.49139824273162</v>
      </c>
      <c r="EM21" s="42">
        <f t="shared" si="89"/>
        <v>68.568599048334576</v>
      </c>
      <c r="EN21" s="42">
        <f t="shared" si="90"/>
        <v>73.059227083156955</v>
      </c>
      <c r="EO21" s="42">
        <f t="shared" si="91"/>
        <v>74.330231998096878</v>
      </c>
      <c r="EP21" s="42">
        <f t="shared" si="92"/>
        <v>73.794432973594255</v>
      </c>
      <c r="EQ21" s="42">
        <f t="shared" si="93"/>
        <v>70.320068876452879</v>
      </c>
      <c r="ER21" s="42">
        <f t="shared" si="94"/>
        <v>64.119457657598389</v>
      </c>
      <c r="ES21" s="42">
        <f t="shared" si="95"/>
        <v>70.358231633739507</v>
      </c>
      <c r="ET21" s="40"/>
      <c r="EU21" s="40" t="str">
        <f t="shared" si="19"/>
        <v>ISLA MEDIA</v>
      </c>
      <c r="EV21" s="42">
        <v>69.654499999999999</v>
      </c>
      <c r="EW21" s="42">
        <v>75.475399999999993</v>
      </c>
      <c r="EX21" s="42">
        <v>71.265699999999995</v>
      </c>
      <c r="EY21" s="42">
        <v>63.613300000000002</v>
      </c>
      <c r="EZ21" s="42">
        <v>63.618200000000002</v>
      </c>
      <c r="FA21" s="42">
        <v>62.348799999999997</v>
      </c>
      <c r="FB21" s="42">
        <v>69.829499999999996</v>
      </c>
      <c r="FC21" s="42">
        <v>77.019800000000004</v>
      </c>
      <c r="FD21" s="42">
        <v>81.915199999999999</v>
      </c>
      <c r="FE21" s="42">
        <v>72.872200000000007</v>
      </c>
      <c r="FF21" s="42">
        <v>66.310299999999998</v>
      </c>
      <c r="FG21" s="42">
        <v>72.9238</v>
      </c>
      <c r="FH21" s="42">
        <f t="shared" si="111"/>
        <v>846.84670000000006</v>
      </c>
      <c r="FI21" s="40" t="str">
        <f t="shared" si="20"/>
        <v>ISLA MEDIA</v>
      </c>
      <c r="FJ21" s="42">
        <f t="shared" si="112"/>
        <v>51.593356750868821</v>
      </c>
      <c r="FK21" s="42">
        <f t="shared" si="96"/>
        <v>55.89216739531394</v>
      </c>
      <c r="FL21" s="42">
        <f t="shared" si="96"/>
        <v>49.626643080694429</v>
      </c>
      <c r="FM21" s="42">
        <f t="shared" si="96"/>
        <v>45.259856551623834</v>
      </c>
      <c r="FN21" s="42">
        <f t="shared" si="96"/>
        <v>44.45032690597845</v>
      </c>
      <c r="FO21" s="42">
        <f t="shared" si="96"/>
        <v>45.337779997283604</v>
      </c>
      <c r="FP21" s="42">
        <f t="shared" si="96"/>
        <v>49.569256918007547</v>
      </c>
      <c r="FQ21" s="42">
        <f t="shared" si="96"/>
        <v>52.454412860756804</v>
      </c>
      <c r="FR21" s="42">
        <f t="shared" si="96"/>
        <v>53.722544338439995</v>
      </c>
      <c r="FS21" s="42">
        <f t="shared" si="96"/>
        <v>49.626908290269284</v>
      </c>
      <c r="FT21" s="42">
        <f t="shared" si="96"/>
        <v>45.207456327253325</v>
      </c>
      <c r="FU21" s="42">
        <f t="shared" si="96"/>
        <v>49.657682297127614</v>
      </c>
      <c r="FV21" s="42">
        <f t="shared" si="113"/>
        <v>592.39839171361768</v>
      </c>
    </row>
    <row r="22" spans="2:178" x14ac:dyDescent="0.25">
      <c r="B22" s="1">
        <v>32</v>
      </c>
      <c r="C22" s="5">
        <f t="shared" ref="C22:N22" si="119">+C63*$E$3/(10000)</f>
        <v>474.48111854685044</v>
      </c>
      <c r="D22" s="5">
        <f t="shared" si="119"/>
        <v>591.63695028681354</v>
      </c>
      <c r="E22" s="5">
        <f t="shared" si="119"/>
        <v>732.22394837476918</v>
      </c>
      <c r="F22" s="5">
        <f t="shared" si="119"/>
        <v>849.37978011473228</v>
      </c>
      <c r="G22" s="5">
        <f t="shared" si="119"/>
        <v>954.82002868069912</v>
      </c>
      <c r="H22" s="5">
        <f t="shared" si="119"/>
        <v>989.96677820268792</v>
      </c>
      <c r="I22" s="5">
        <f t="shared" si="119"/>
        <v>972.39340344169364</v>
      </c>
      <c r="J22" s="5">
        <f t="shared" si="119"/>
        <v>907.95769598471372</v>
      </c>
      <c r="K22" s="5">
        <f t="shared" si="119"/>
        <v>784.9440726577526</v>
      </c>
      <c r="L22" s="5">
        <f t="shared" si="119"/>
        <v>638.49928298279872</v>
      </c>
      <c r="M22" s="5">
        <f t="shared" si="119"/>
        <v>503.77007648184122</v>
      </c>
      <c r="N22" s="5">
        <f t="shared" si="119"/>
        <v>445.19216061185961</v>
      </c>
      <c r="Q22" s="1">
        <v>25</v>
      </c>
      <c r="R22" s="8">
        <v>10.7</v>
      </c>
      <c r="S22" s="8">
        <v>11.3</v>
      </c>
      <c r="T22" s="8">
        <v>12</v>
      </c>
      <c r="U22" s="8">
        <v>12.7</v>
      </c>
      <c r="V22" s="8">
        <v>13.3</v>
      </c>
      <c r="W22" s="8">
        <v>13.7</v>
      </c>
      <c r="X22" s="8">
        <v>13.6</v>
      </c>
      <c r="Y22" s="8">
        <v>13</v>
      </c>
      <c r="Z22" s="8">
        <v>12.3</v>
      </c>
      <c r="AA22" s="8">
        <v>11.6</v>
      </c>
      <c r="AB22" s="8">
        <v>10.9</v>
      </c>
      <c r="AC22" s="8">
        <v>10.6</v>
      </c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40" t="s">
        <v>170</v>
      </c>
      <c r="CP22" s="42">
        <v>16.408300000000001</v>
      </c>
      <c r="CQ22" s="42">
        <v>17.926500000000001</v>
      </c>
      <c r="CR22" s="42">
        <v>17.243600000000001</v>
      </c>
      <c r="CS22" s="42">
        <v>16.880400000000002</v>
      </c>
      <c r="CT22" s="42">
        <v>16.776199999999999</v>
      </c>
      <c r="CU22" s="42">
        <v>16.151800000000001</v>
      </c>
      <c r="CV22" s="42">
        <v>15.5749</v>
      </c>
      <c r="CW22" s="42">
        <v>16.009799999999998</v>
      </c>
      <c r="CX22" s="42">
        <v>16.633199999999999</v>
      </c>
      <c r="CY22" s="42">
        <v>16.9725</v>
      </c>
      <c r="CZ22" s="42">
        <v>16.285399999999999</v>
      </c>
      <c r="DA22" s="42">
        <v>16.135899999999999</v>
      </c>
      <c r="DB22" s="42">
        <v>16.583300000000001</v>
      </c>
      <c r="DD22" s="40">
        <v>365.46</v>
      </c>
      <c r="DE22" s="40">
        <v>391.46</v>
      </c>
      <c r="DF22" s="40">
        <v>303.52</v>
      </c>
      <c r="DG22" s="40">
        <v>291</v>
      </c>
      <c r="DH22" s="40">
        <v>280.14</v>
      </c>
      <c r="DI22" s="40">
        <v>304.25</v>
      </c>
      <c r="DJ22" s="40">
        <v>348.66</v>
      </c>
      <c r="DK22" s="40">
        <v>340.53</v>
      </c>
      <c r="DL22" s="40">
        <v>314.20999999999998</v>
      </c>
      <c r="DM22" s="40">
        <v>304.51</v>
      </c>
      <c r="DN22" s="40">
        <v>281.97000000000003</v>
      </c>
      <c r="DO22" s="40">
        <v>306.94</v>
      </c>
      <c r="DQ22" s="42">
        <f t="shared" si="72"/>
        <v>86.8177178389152</v>
      </c>
      <c r="DR22" s="42">
        <f t="shared" si="73"/>
        <v>96.139373331511081</v>
      </c>
      <c r="DS22" s="42">
        <f t="shared" si="74"/>
        <v>75.623782356808789</v>
      </c>
      <c r="DT22" s="42">
        <f t="shared" si="75"/>
        <v>72.222637106184365</v>
      </c>
      <c r="DU22" s="42">
        <f t="shared" si="76"/>
        <v>69.718779061058271</v>
      </c>
      <c r="DV22" s="42">
        <f t="shared" si="77"/>
        <v>73.469592768315167</v>
      </c>
      <c r="DW22" s="42">
        <f t="shared" si="78"/>
        <v>81.23120120098514</v>
      </c>
      <c r="DX22" s="42">
        <f t="shared" si="79"/>
        <v>80.64943590735831</v>
      </c>
      <c r="DY22" s="42">
        <f t="shared" si="80"/>
        <v>76.602781533325739</v>
      </c>
      <c r="DZ22" s="42">
        <f t="shared" si="81"/>
        <v>75.27620267417312</v>
      </c>
      <c r="EA22" s="42">
        <f t="shared" si="82"/>
        <v>69.121880979626283</v>
      </c>
      <c r="EB22" s="42">
        <f t="shared" si="83"/>
        <v>73.992377236566156</v>
      </c>
      <c r="EC22" s="40"/>
      <c r="ED22" s="10">
        <f t="shared" si="110"/>
        <v>930.86576199482772</v>
      </c>
      <c r="EG22" s="40" t="s">
        <v>170</v>
      </c>
      <c r="EH22" s="42">
        <f t="shared" si="84"/>
        <v>86.8177178389152</v>
      </c>
      <c r="EI22" s="42">
        <f t="shared" si="85"/>
        <v>96.139373331511081</v>
      </c>
      <c r="EJ22" s="42">
        <f t="shared" si="86"/>
        <v>75.623782356808789</v>
      </c>
      <c r="EK22" s="42">
        <f t="shared" si="87"/>
        <v>72.222637106184365</v>
      </c>
      <c r="EL22" s="42">
        <f t="shared" si="88"/>
        <v>69.718779061058271</v>
      </c>
      <c r="EM22" s="42">
        <f t="shared" si="89"/>
        <v>73.469592768315167</v>
      </c>
      <c r="EN22" s="42">
        <f t="shared" si="90"/>
        <v>81.23120120098514</v>
      </c>
      <c r="EO22" s="42">
        <f t="shared" si="91"/>
        <v>80.64943590735831</v>
      </c>
      <c r="EP22" s="42">
        <f t="shared" si="92"/>
        <v>76.602781533325739</v>
      </c>
      <c r="EQ22" s="42">
        <f t="shared" si="93"/>
        <v>75.27620267417312</v>
      </c>
      <c r="ER22" s="42">
        <f t="shared" si="94"/>
        <v>69.121880979626283</v>
      </c>
      <c r="ES22" s="42">
        <f t="shared" si="95"/>
        <v>73.992377236566156</v>
      </c>
      <c r="ET22" s="40"/>
      <c r="EU22" s="40" t="str">
        <f t="shared" si="19"/>
        <v>ISLA MAX</v>
      </c>
      <c r="EV22" s="42">
        <v>69.654499999999999</v>
      </c>
      <c r="EW22" s="42">
        <v>75.475399999999993</v>
      </c>
      <c r="EX22" s="42">
        <v>71.265699999999995</v>
      </c>
      <c r="EY22" s="42">
        <v>63.613300000000002</v>
      </c>
      <c r="EZ22" s="42">
        <v>63.618200000000002</v>
      </c>
      <c r="FA22" s="42">
        <v>62.348799999999997</v>
      </c>
      <c r="FB22" s="42">
        <v>69.829499999999996</v>
      </c>
      <c r="FC22" s="42">
        <v>77.019800000000004</v>
      </c>
      <c r="FD22" s="42">
        <v>81.915199999999999</v>
      </c>
      <c r="FE22" s="42">
        <v>72.872200000000007</v>
      </c>
      <c r="FF22" s="42">
        <v>66.310299999999998</v>
      </c>
      <c r="FG22" s="42">
        <v>72.9238</v>
      </c>
      <c r="FH22" s="42">
        <f t="shared" si="111"/>
        <v>846.84670000000006</v>
      </c>
      <c r="FI22" s="40" t="str">
        <f t="shared" si="20"/>
        <v>ISLA MAX</v>
      </c>
      <c r="FJ22" s="42">
        <f t="shared" si="112"/>
        <v>53.539817908499195</v>
      </c>
      <c r="FK22" s="42">
        <f t="shared" si="96"/>
        <v>58.534117058956049</v>
      </c>
      <c r="FL22" s="42">
        <f t="shared" si="96"/>
        <v>50.941279849560509</v>
      </c>
      <c r="FM22" s="42">
        <f t="shared" si="96"/>
        <v>46.946025579230266</v>
      </c>
      <c r="FN22" s="42">
        <f t="shared" si="96"/>
        <v>46.184007274679161</v>
      </c>
      <c r="FO22" s="42">
        <f t="shared" si="96"/>
        <v>46.787051217707386</v>
      </c>
      <c r="FP22" s="42">
        <f t="shared" si="96"/>
        <v>52.102297086527173</v>
      </c>
      <c r="FQ22" s="42">
        <f t="shared" si="96"/>
        <v>54.695944765627743</v>
      </c>
      <c r="FR22" s="42">
        <f t="shared" si="96"/>
        <v>54.848614281902684</v>
      </c>
      <c r="FS22" s="42">
        <f t="shared" si="96"/>
        <v>51.402050627739477</v>
      </c>
      <c r="FT22" s="42">
        <f t="shared" si="96"/>
        <v>46.985238988709327</v>
      </c>
      <c r="FU22" s="42">
        <f t="shared" si="96"/>
        <v>50.975908240335592</v>
      </c>
      <c r="FV22" s="42">
        <f t="shared" si="113"/>
        <v>613.94235287947458</v>
      </c>
    </row>
    <row r="23" spans="2:178" x14ac:dyDescent="0.25">
      <c r="B23" s="1">
        <v>34</v>
      </c>
      <c r="C23" s="5">
        <f t="shared" ref="C23:N23" si="120">+C64*$E$3/(10000)</f>
        <v>445.19216061185961</v>
      </c>
      <c r="D23" s="5">
        <f t="shared" si="120"/>
        <v>568.2057839388209</v>
      </c>
      <c r="E23" s="5">
        <f t="shared" si="120"/>
        <v>714.65057361377467</v>
      </c>
      <c r="F23" s="5">
        <f t="shared" si="120"/>
        <v>861.09536328872855</v>
      </c>
      <c r="G23" s="5">
        <f t="shared" si="120"/>
        <v>954.82002868069912</v>
      </c>
      <c r="H23" s="5">
        <f t="shared" si="120"/>
        <v>995.82456978968605</v>
      </c>
      <c r="I23" s="5">
        <f t="shared" si="120"/>
        <v>978.25119502869154</v>
      </c>
      <c r="J23" s="5">
        <f t="shared" si="120"/>
        <v>896.24211281071757</v>
      </c>
      <c r="K23" s="5">
        <f t="shared" si="120"/>
        <v>767.37069789675809</v>
      </c>
      <c r="L23" s="5">
        <f t="shared" si="120"/>
        <v>609.21032504780794</v>
      </c>
      <c r="M23" s="5">
        <f t="shared" si="120"/>
        <v>474.48111854685044</v>
      </c>
      <c r="N23" s="5">
        <f t="shared" si="120"/>
        <v>415.90320267686889</v>
      </c>
      <c r="Q23" s="1">
        <v>26</v>
      </c>
      <c r="R23" s="8">
        <v>10.7</v>
      </c>
      <c r="S23" s="8">
        <v>11.3</v>
      </c>
      <c r="T23" s="8">
        <v>12</v>
      </c>
      <c r="U23" s="8">
        <v>12.7</v>
      </c>
      <c r="V23" s="8">
        <v>13.4</v>
      </c>
      <c r="W23" s="8">
        <v>13.8</v>
      </c>
      <c r="X23" s="8">
        <v>13.6</v>
      </c>
      <c r="Y23" s="8">
        <v>13.1</v>
      </c>
      <c r="Z23" s="8">
        <v>12.3</v>
      </c>
      <c r="AA23" s="8">
        <v>11.6</v>
      </c>
      <c r="AB23" s="8">
        <v>10.9</v>
      </c>
      <c r="AC23" s="8">
        <v>10.5</v>
      </c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40" t="s">
        <v>171</v>
      </c>
      <c r="CP23" s="42">
        <v>7.2119099999999996</v>
      </c>
      <c r="CQ23" s="42">
        <v>8.0401500000000006</v>
      </c>
      <c r="CR23" s="42">
        <v>8.8677799999999998</v>
      </c>
      <c r="CS23" s="42">
        <v>9.1478099999999998</v>
      </c>
      <c r="CT23" s="42">
        <v>9.2198600000000006</v>
      </c>
      <c r="CU23" s="42">
        <v>8.9516200000000001</v>
      </c>
      <c r="CV23" s="42">
        <v>8.7585200000000007</v>
      </c>
      <c r="CW23" s="42">
        <v>8.6372300000000006</v>
      </c>
      <c r="CX23" s="42">
        <v>8.7032100000000003</v>
      </c>
      <c r="CY23" s="42">
        <v>8.77942</v>
      </c>
      <c r="CZ23" s="42">
        <v>8.4326799999999995</v>
      </c>
      <c r="DA23" s="42">
        <v>7.9633799999999999</v>
      </c>
      <c r="DB23" s="42">
        <v>8.5590399999999995</v>
      </c>
      <c r="DD23" s="40">
        <v>449.09</v>
      </c>
      <c r="DE23" s="40">
        <v>450.89</v>
      </c>
      <c r="DF23" s="40">
        <v>383.96</v>
      </c>
      <c r="DG23" s="40">
        <v>345.39</v>
      </c>
      <c r="DH23" s="40">
        <v>314.51</v>
      </c>
      <c r="DI23" s="40">
        <v>343.17</v>
      </c>
      <c r="DJ23" s="40">
        <v>375.52</v>
      </c>
      <c r="DK23" s="40">
        <v>384.95</v>
      </c>
      <c r="DL23" s="40">
        <v>387.64</v>
      </c>
      <c r="DM23" s="40">
        <v>349.71</v>
      </c>
      <c r="DN23" s="40">
        <v>331.34</v>
      </c>
      <c r="DO23" s="40">
        <v>388.07</v>
      </c>
      <c r="DQ23" s="42">
        <f t="shared" si="72"/>
        <v>64.819138235298098</v>
      </c>
      <c r="DR23" s="42">
        <f t="shared" si="73"/>
        <v>69.916745047232766</v>
      </c>
      <c r="DS23" s="42">
        <f t="shared" si="74"/>
        <v>64.492999496392201</v>
      </c>
      <c r="DT23" s="42">
        <f t="shared" si="75"/>
        <v>59.913550684720477</v>
      </c>
      <c r="DU23" s="42">
        <f t="shared" si="76"/>
        <v>55.503725762246361</v>
      </c>
      <c r="DV23" s="42">
        <f t="shared" si="77"/>
        <v>58.77695847546012</v>
      </c>
      <c r="DW23" s="42">
        <f t="shared" si="78"/>
        <v>62.746760831903671</v>
      </c>
      <c r="DX23" s="42">
        <f t="shared" si="79"/>
        <v>63.573662201535456</v>
      </c>
      <c r="DY23" s="42">
        <f t="shared" si="80"/>
        <v>64.276067661721768</v>
      </c>
      <c r="DZ23" s="42">
        <f t="shared" si="81"/>
        <v>59.029563684900637</v>
      </c>
      <c r="EA23" s="42">
        <f t="shared" si="82"/>
        <v>54.892879366764703</v>
      </c>
      <c r="EB23" s="42">
        <f t="shared" si="83"/>
        <v>60.76662715331976</v>
      </c>
      <c r="EC23" s="40"/>
      <c r="ED23" s="10">
        <f t="shared" si="110"/>
        <v>738.70867860149599</v>
      </c>
      <c r="EG23" s="40" t="s">
        <v>171</v>
      </c>
      <c r="EH23" s="42">
        <f t="shared" si="84"/>
        <v>64.819138235298098</v>
      </c>
      <c r="EI23" s="42">
        <f t="shared" si="85"/>
        <v>69.916745047232766</v>
      </c>
      <c r="EJ23" s="42">
        <f t="shared" si="86"/>
        <v>64.492999496392201</v>
      </c>
      <c r="EK23" s="42">
        <f t="shared" si="87"/>
        <v>59.913550684720477</v>
      </c>
      <c r="EL23" s="42">
        <f t="shared" si="88"/>
        <v>55.503725762246361</v>
      </c>
      <c r="EM23" s="42">
        <f t="shared" si="89"/>
        <v>58.77695847546012</v>
      </c>
      <c r="EN23" s="42">
        <f t="shared" si="90"/>
        <v>62.746760831903671</v>
      </c>
      <c r="EO23" s="42">
        <f t="shared" si="91"/>
        <v>63.573662201535456</v>
      </c>
      <c r="EP23" s="42">
        <f t="shared" si="92"/>
        <v>64.276067661721768</v>
      </c>
      <c r="EQ23" s="42">
        <f t="shared" si="93"/>
        <v>59.029563684900637</v>
      </c>
      <c r="ER23" s="42">
        <f t="shared" si="94"/>
        <v>54.892879366764703</v>
      </c>
      <c r="ES23" s="42">
        <f t="shared" si="95"/>
        <v>60.76662715331976</v>
      </c>
      <c r="ET23" s="40"/>
      <c r="EU23" s="40" t="str">
        <f t="shared" si="19"/>
        <v>ISLA MIN</v>
      </c>
      <c r="EV23" s="42">
        <v>69.654499999999999</v>
      </c>
      <c r="EW23" s="42">
        <v>75.475399999999993</v>
      </c>
      <c r="EX23" s="42">
        <v>71.265699999999995</v>
      </c>
      <c r="EY23" s="42">
        <v>63.613300000000002</v>
      </c>
      <c r="EZ23" s="42">
        <v>63.618200000000002</v>
      </c>
      <c r="FA23" s="42">
        <v>62.348799999999997</v>
      </c>
      <c r="FB23" s="42">
        <v>69.829499999999996</v>
      </c>
      <c r="FC23" s="42">
        <v>77.019800000000004</v>
      </c>
      <c r="FD23" s="42">
        <v>81.915199999999999</v>
      </c>
      <c r="FE23" s="42">
        <v>72.872200000000007</v>
      </c>
      <c r="FF23" s="42">
        <v>66.310299999999998</v>
      </c>
      <c r="FG23" s="42">
        <v>72.9238</v>
      </c>
      <c r="FH23" s="42">
        <f t="shared" si="111"/>
        <v>846.84670000000006</v>
      </c>
      <c r="FI23" s="40" t="str">
        <f t="shared" si="20"/>
        <v>ISLA MIN</v>
      </c>
      <c r="FJ23" s="42">
        <f t="shared" si="112"/>
        <v>46.514224485041701</v>
      </c>
      <c r="FK23" s="42">
        <f t="shared" si="96"/>
        <v>50.275219439732908</v>
      </c>
      <c r="FL23" s="42">
        <f t="shared" si="96"/>
        <v>46.857983153873072</v>
      </c>
      <c r="FM23" s="42">
        <f t="shared" si="96"/>
        <v>42.759918187459448</v>
      </c>
      <c r="FN23" s="42">
        <f t="shared" si="96"/>
        <v>40.965314501020458</v>
      </c>
      <c r="FO23" s="42">
        <f t="shared" si="96"/>
        <v>41.931006286264811</v>
      </c>
      <c r="FP23" s="42">
        <f t="shared" si="96"/>
        <v>45.730501340515147</v>
      </c>
      <c r="FQ23" s="42">
        <f t="shared" si="96"/>
        <v>47.993758466970128</v>
      </c>
      <c r="FR23" s="42">
        <f t="shared" si="96"/>
        <v>49.474228185285789</v>
      </c>
      <c r="FS23" s="42">
        <f t="shared" si="96"/>
        <v>44.891655011012325</v>
      </c>
      <c r="FT23" s="42">
        <f t="shared" si="96"/>
        <v>41.392835422924215</v>
      </c>
      <c r="FU23" s="42">
        <f t="shared" si="96"/>
        <v>45.702143554771538</v>
      </c>
      <c r="FV23" s="42">
        <f t="shared" si="113"/>
        <v>544.48878803487162</v>
      </c>
    </row>
    <row r="24" spans="2:178" x14ac:dyDescent="0.25">
      <c r="B24" s="1">
        <v>36</v>
      </c>
      <c r="C24" s="5">
        <f t="shared" ref="C24:N24" si="121">+C65*$E$3/(10000)</f>
        <v>415.90320267686889</v>
      </c>
      <c r="D24" s="5">
        <f t="shared" si="121"/>
        <v>538.91682600383012</v>
      </c>
      <c r="E24" s="5">
        <f t="shared" si="121"/>
        <v>691.21940726578214</v>
      </c>
      <c r="F24" s="5">
        <f t="shared" si="121"/>
        <v>855.23757170173042</v>
      </c>
      <c r="G24" s="5">
        <f t="shared" si="121"/>
        <v>954.82002868069912</v>
      </c>
      <c r="H24" s="5">
        <f t="shared" si="121"/>
        <v>995.82456978968605</v>
      </c>
      <c r="I24" s="5">
        <f t="shared" si="121"/>
        <v>978.25119502869154</v>
      </c>
      <c r="J24" s="5">
        <f t="shared" si="121"/>
        <v>896.24211281071757</v>
      </c>
      <c r="K24" s="5">
        <f t="shared" si="121"/>
        <v>755.65511472276182</v>
      </c>
      <c r="L24" s="5">
        <f t="shared" si="121"/>
        <v>585.77915869981541</v>
      </c>
      <c r="M24" s="5">
        <f t="shared" si="121"/>
        <v>445.19216061185961</v>
      </c>
      <c r="N24" s="5">
        <f t="shared" si="121"/>
        <v>386.61424474187811</v>
      </c>
      <c r="Q24" s="1">
        <v>27</v>
      </c>
      <c r="R24" s="8">
        <v>10.6</v>
      </c>
      <c r="S24" s="8">
        <v>11.2</v>
      </c>
      <c r="T24" s="8">
        <v>12</v>
      </c>
      <c r="U24" s="8">
        <v>12.8</v>
      </c>
      <c r="V24" s="8">
        <v>13.5</v>
      </c>
      <c r="W24" s="8">
        <v>13.8</v>
      </c>
      <c r="X24" s="8">
        <v>13.7</v>
      </c>
      <c r="Y24" s="8">
        <v>13.1</v>
      </c>
      <c r="Z24" s="8">
        <v>12.4</v>
      </c>
      <c r="AA24" s="8">
        <v>11.6</v>
      </c>
      <c r="AB24" s="8">
        <v>10.8</v>
      </c>
      <c r="AC24" s="8">
        <v>10.5</v>
      </c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Q24" s="7"/>
      <c r="DR24" s="13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</row>
    <row r="25" spans="2:178" x14ac:dyDescent="0.25">
      <c r="B25" s="1">
        <v>37</v>
      </c>
      <c r="C25" s="5">
        <f t="shared" ref="C25:N25" si="122">+C66*$E$3/(10000)</f>
        <v>386.61424474187811</v>
      </c>
      <c r="D25" s="5">
        <f t="shared" si="122"/>
        <v>515.48565965583748</v>
      </c>
      <c r="E25" s="5">
        <f t="shared" si="122"/>
        <v>673.64603250478763</v>
      </c>
      <c r="F25" s="5">
        <f t="shared" si="122"/>
        <v>843.52198852773415</v>
      </c>
      <c r="G25" s="5">
        <f t="shared" si="122"/>
        <v>954.82002868069912</v>
      </c>
      <c r="H25" s="5">
        <f t="shared" si="122"/>
        <v>1001.6823613766843</v>
      </c>
      <c r="I25" s="5">
        <f t="shared" si="122"/>
        <v>978.25119502869154</v>
      </c>
      <c r="J25" s="5">
        <f t="shared" si="122"/>
        <v>884.52652963672108</v>
      </c>
      <c r="K25" s="5">
        <f t="shared" si="122"/>
        <v>732.22394837476918</v>
      </c>
      <c r="L25" s="5">
        <f t="shared" si="122"/>
        <v>562.34799235182277</v>
      </c>
      <c r="M25" s="5">
        <f t="shared" si="122"/>
        <v>415.90320267686889</v>
      </c>
      <c r="N25" s="5">
        <f t="shared" si="122"/>
        <v>351.46749521988926</v>
      </c>
      <c r="Q25" s="1">
        <v>28</v>
      </c>
      <c r="R25" s="8">
        <v>10.5</v>
      </c>
      <c r="S25" s="8">
        <v>11.2</v>
      </c>
      <c r="T25" s="8">
        <v>12</v>
      </c>
      <c r="U25" s="8">
        <v>12.8</v>
      </c>
      <c r="V25" s="8">
        <v>13.5</v>
      </c>
      <c r="W25" s="8">
        <v>13.9</v>
      </c>
      <c r="X25" s="8">
        <v>13.8</v>
      </c>
      <c r="Y25" s="8">
        <v>13.2</v>
      </c>
      <c r="Z25" s="8">
        <v>12.4</v>
      </c>
      <c r="AA25" s="8">
        <v>11.5</v>
      </c>
      <c r="AB25" s="8">
        <v>10.8</v>
      </c>
      <c r="AC25" s="8">
        <v>10.4</v>
      </c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Q25" s="7"/>
      <c r="DR25" s="13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I25" t="s">
        <v>172</v>
      </c>
      <c r="EJ25" t="s">
        <v>172</v>
      </c>
    </row>
    <row r="26" spans="2:178" x14ac:dyDescent="0.25">
      <c r="B26" s="1">
        <v>38</v>
      </c>
      <c r="C26" s="5">
        <f t="shared" ref="C26:N26" si="123">+C67*$E$3/(10000)</f>
        <v>357.32528680688733</v>
      </c>
      <c r="D26" s="5">
        <f t="shared" si="123"/>
        <v>486.19670172084682</v>
      </c>
      <c r="E26" s="5">
        <f t="shared" si="123"/>
        <v>650.2148661567951</v>
      </c>
      <c r="F26" s="5">
        <f t="shared" si="123"/>
        <v>831.80640535373777</v>
      </c>
      <c r="G26" s="5">
        <f t="shared" si="123"/>
        <v>948.96223709370088</v>
      </c>
      <c r="H26" s="5">
        <f t="shared" si="123"/>
        <v>1001.6823613766843</v>
      </c>
      <c r="I26" s="5">
        <f t="shared" si="123"/>
        <v>978.25119502869154</v>
      </c>
      <c r="J26" s="5">
        <f t="shared" si="123"/>
        <v>878.66873804972306</v>
      </c>
      <c r="K26" s="5">
        <f t="shared" si="123"/>
        <v>714.65057361377467</v>
      </c>
      <c r="L26" s="5">
        <f t="shared" si="123"/>
        <v>538.91682600383012</v>
      </c>
      <c r="M26" s="5">
        <f t="shared" si="123"/>
        <v>392.4720363288763</v>
      </c>
      <c r="N26" s="5">
        <f t="shared" si="123"/>
        <v>328.03632887189656</v>
      </c>
      <c r="Q26" s="1">
        <v>29</v>
      </c>
      <c r="R26" s="8">
        <v>10.5</v>
      </c>
      <c r="S26" s="8">
        <v>11.2</v>
      </c>
      <c r="T26" s="8">
        <v>11.9</v>
      </c>
      <c r="U26" s="8">
        <v>12.8</v>
      </c>
      <c r="V26" s="8">
        <v>13.6</v>
      </c>
      <c r="W26" s="8">
        <v>14</v>
      </c>
      <c r="X26" s="8">
        <v>13.8</v>
      </c>
      <c r="Y26" s="8">
        <v>13.2</v>
      </c>
      <c r="Z26" s="8">
        <v>12.4</v>
      </c>
      <c r="AA26" s="8">
        <v>11.5</v>
      </c>
      <c r="AB26" s="8">
        <v>10.7</v>
      </c>
      <c r="AC26" s="8">
        <v>10.3</v>
      </c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Q26" s="7"/>
      <c r="DR26" s="13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</row>
    <row r="27" spans="2:178" x14ac:dyDescent="0.25">
      <c r="B27" s="1">
        <v>39</v>
      </c>
      <c r="C27" s="5">
        <f t="shared" ref="C27:N27" si="124">+C68*$E$3/(10000)</f>
        <v>328.03632887189656</v>
      </c>
      <c r="D27" s="5">
        <f t="shared" si="124"/>
        <v>456.90774378585598</v>
      </c>
      <c r="E27" s="5">
        <f t="shared" si="124"/>
        <v>626.78369980880245</v>
      </c>
      <c r="F27" s="5">
        <f t="shared" si="124"/>
        <v>814.23303059274338</v>
      </c>
      <c r="G27" s="5">
        <f t="shared" si="124"/>
        <v>943.10444550670297</v>
      </c>
      <c r="H27" s="5">
        <f t="shared" si="124"/>
        <v>1001.6823613766843</v>
      </c>
      <c r="I27" s="5">
        <f t="shared" si="124"/>
        <v>978.25119502869154</v>
      </c>
      <c r="J27" s="5">
        <f t="shared" si="124"/>
        <v>866.9531548757268</v>
      </c>
      <c r="K27" s="5">
        <f t="shared" si="124"/>
        <v>697.07719885278038</v>
      </c>
      <c r="L27" s="5">
        <f t="shared" si="124"/>
        <v>509.62786806883935</v>
      </c>
      <c r="M27" s="5">
        <f t="shared" si="124"/>
        <v>363.18307839388552</v>
      </c>
      <c r="N27" s="5">
        <f t="shared" si="124"/>
        <v>298.74737093690578</v>
      </c>
      <c r="Q27" s="1">
        <v>30</v>
      </c>
      <c r="R27" s="8">
        <v>10.4</v>
      </c>
      <c r="S27" s="8">
        <v>11.1</v>
      </c>
      <c r="T27" s="8">
        <v>11.9</v>
      </c>
      <c r="U27" s="8">
        <v>12.9</v>
      </c>
      <c r="V27" s="8">
        <v>13.6</v>
      </c>
      <c r="W27" s="8">
        <v>14.1</v>
      </c>
      <c r="X27" s="8">
        <v>13.9</v>
      </c>
      <c r="Y27" s="8">
        <v>13.3</v>
      </c>
      <c r="Z27" s="8">
        <v>12.4</v>
      </c>
      <c r="AA27" s="8">
        <v>11.5</v>
      </c>
      <c r="AB27" s="8">
        <v>10.7</v>
      </c>
      <c r="AC27" s="8">
        <v>10.199999999999999</v>
      </c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Q27" s="7"/>
      <c r="DR27" s="13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</row>
    <row r="28" spans="2:178" x14ac:dyDescent="0.25">
      <c r="B28" s="1">
        <v>40</v>
      </c>
      <c r="C28" s="5">
        <f t="shared" ref="C28:N28" si="125">+C69*$E$3/(10000)</f>
        <v>298.74737093690578</v>
      </c>
      <c r="D28" s="5">
        <f t="shared" si="125"/>
        <v>427.61878585086521</v>
      </c>
      <c r="E28" s="5">
        <f t="shared" si="125"/>
        <v>603.35253346080981</v>
      </c>
      <c r="F28" s="5">
        <f t="shared" si="125"/>
        <v>802.517447418747</v>
      </c>
      <c r="G28" s="5">
        <f t="shared" si="125"/>
        <v>937.24665391970461</v>
      </c>
      <c r="H28" s="5">
        <f t="shared" si="125"/>
        <v>1001.6823613766843</v>
      </c>
      <c r="I28" s="5">
        <f t="shared" si="125"/>
        <v>972.39340344169364</v>
      </c>
      <c r="J28" s="5">
        <f t="shared" si="125"/>
        <v>861.09536328872855</v>
      </c>
      <c r="K28" s="5">
        <f t="shared" si="125"/>
        <v>679.50382409178576</v>
      </c>
      <c r="L28" s="5">
        <f t="shared" si="125"/>
        <v>486.19670172084682</v>
      </c>
      <c r="M28" s="5">
        <f t="shared" si="125"/>
        <v>333.8941204588948</v>
      </c>
      <c r="N28" s="5">
        <f t="shared" si="125"/>
        <v>263.60062141491693</v>
      </c>
      <c r="Q28" s="1">
        <v>31</v>
      </c>
      <c r="R28" s="8">
        <v>10.3</v>
      </c>
      <c r="S28" s="8">
        <v>11.1</v>
      </c>
      <c r="T28" s="8">
        <v>11.9</v>
      </c>
      <c r="U28" s="8">
        <v>12.9</v>
      </c>
      <c r="V28" s="8">
        <v>13.7</v>
      </c>
      <c r="W28" s="8">
        <v>14.1</v>
      </c>
      <c r="X28" s="8">
        <v>14</v>
      </c>
      <c r="Y28" s="8">
        <v>13.3</v>
      </c>
      <c r="Z28" s="8">
        <v>12.4</v>
      </c>
      <c r="AA28" s="8">
        <v>11.5</v>
      </c>
      <c r="AB28" s="8">
        <v>10.6</v>
      </c>
      <c r="AC28" s="8">
        <v>10.199999999999999</v>
      </c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Q28" s="7"/>
      <c r="DR28" s="13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</row>
    <row r="29" spans="2:178" x14ac:dyDescent="0.25">
      <c r="B29" s="1">
        <v>41</v>
      </c>
      <c r="C29" s="5">
        <f t="shared" ref="C29:N29" si="126">+C70*$E$3/(10000)</f>
        <v>269.45841300191506</v>
      </c>
      <c r="D29" s="5">
        <f t="shared" si="126"/>
        <v>404.18761950287262</v>
      </c>
      <c r="E29" s="5">
        <f t="shared" si="126"/>
        <v>579.92136711281728</v>
      </c>
      <c r="F29" s="5">
        <f t="shared" si="126"/>
        <v>784.9440726577526</v>
      </c>
      <c r="G29" s="5">
        <f t="shared" si="126"/>
        <v>937.24665391970461</v>
      </c>
      <c r="H29" s="5">
        <f t="shared" si="126"/>
        <v>1001.6823613766843</v>
      </c>
      <c r="I29" s="5">
        <f t="shared" si="126"/>
        <v>972.39340344169364</v>
      </c>
      <c r="J29" s="5">
        <f t="shared" si="126"/>
        <v>843.52198852773415</v>
      </c>
      <c r="K29" s="5">
        <f t="shared" si="126"/>
        <v>656.07265774379312</v>
      </c>
      <c r="L29" s="5">
        <f t="shared" si="126"/>
        <v>456.90774378585598</v>
      </c>
      <c r="M29" s="5">
        <f t="shared" si="126"/>
        <v>298.74737093690578</v>
      </c>
      <c r="N29" s="5">
        <f t="shared" si="126"/>
        <v>234.31166347992615</v>
      </c>
      <c r="Q29" s="1">
        <v>32</v>
      </c>
      <c r="R29" s="8">
        <v>10.3</v>
      </c>
      <c r="S29" s="8">
        <v>11</v>
      </c>
      <c r="T29" s="8">
        <v>11.9</v>
      </c>
      <c r="U29" s="8">
        <v>12.9</v>
      </c>
      <c r="V29" s="8">
        <v>13.8</v>
      </c>
      <c r="W29" s="8">
        <v>14.2</v>
      </c>
      <c r="X29" s="8">
        <v>14.1</v>
      </c>
      <c r="Y29" s="8">
        <v>13.4</v>
      </c>
      <c r="Z29" s="8">
        <v>12.4</v>
      </c>
      <c r="AA29" s="8">
        <v>11.4</v>
      </c>
      <c r="AB29" s="8">
        <v>10.6</v>
      </c>
      <c r="AC29" s="8">
        <v>10.1</v>
      </c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Q29" s="7"/>
      <c r="DR29" s="13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</row>
    <row r="30" spans="2:178" x14ac:dyDescent="0.25">
      <c r="B30" s="1">
        <v>42</v>
      </c>
      <c r="C30" s="5">
        <f t="shared" ref="C30:N30" si="127">+C71*$E$3/(10000)</f>
        <v>240.16945506692426</v>
      </c>
      <c r="D30" s="5">
        <f t="shared" si="127"/>
        <v>374.89866156788185</v>
      </c>
      <c r="E30" s="5">
        <f t="shared" si="127"/>
        <v>556.49020076482452</v>
      </c>
      <c r="F30" s="5">
        <f t="shared" si="127"/>
        <v>767.37069789675809</v>
      </c>
      <c r="G30" s="5">
        <f t="shared" si="127"/>
        <v>925.53107074570846</v>
      </c>
      <c r="H30" s="5">
        <f t="shared" si="127"/>
        <v>1001.6823613766843</v>
      </c>
      <c r="I30" s="5">
        <f t="shared" si="127"/>
        <v>966.53561185469539</v>
      </c>
      <c r="J30" s="5">
        <f t="shared" si="127"/>
        <v>831.80640535373777</v>
      </c>
      <c r="K30" s="5">
        <f t="shared" si="127"/>
        <v>638.49928298279872</v>
      </c>
      <c r="L30" s="5">
        <f t="shared" si="127"/>
        <v>433.4765774378634</v>
      </c>
      <c r="M30" s="5">
        <f t="shared" si="127"/>
        <v>275.31620458891325</v>
      </c>
      <c r="N30" s="5">
        <f t="shared" si="127"/>
        <v>210.88049713193354</v>
      </c>
      <c r="Q30" s="1">
        <v>33</v>
      </c>
      <c r="R30" s="8">
        <v>10.199999999999999</v>
      </c>
      <c r="S30" s="8">
        <v>11</v>
      </c>
      <c r="T30" s="8">
        <v>11.9</v>
      </c>
      <c r="U30" s="8">
        <v>13</v>
      </c>
      <c r="V30" s="8">
        <v>13.8</v>
      </c>
      <c r="W30" s="8">
        <v>14.3</v>
      </c>
      <c r="X30" s="8">
        <v>14.1</v>
      </c>
      <c r="Y30" s="8">
        <v>13.4</v>
      </c>
      <c r="Z30" s="8">
        <v>12.4</v>
      </c>
      <c r="AA30" s="8">
        <v>11.4</v>
      </c>
      <c r="AB30" s="8">
        <v>10.5</v>
      </c>
      <c r="AC30" s="8">
        <v>10</v>
      </c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Q30" s="7"/>
      <c r="DR30" s="13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</row>
    <row r="31" spans="2:178" x14ac:dyDescent="0.25">
      <c r="B31" s="1">
        <v>43</v>
      </c>
      <c r="C31" s="5">
        <f t="shared" ref="C31:N31" si="128">+C72*$E$3/(10000)</f>
        <v>210.88049713193354</v>
      </c>
      <c r="D31" s="5">
        <f t="shared" si="128"/>
        <v>345.60970363289107</v>
      </c>
      <c r="E31" s="5">
        <f t="shared" si="128"/>
        <v>533.05903441683199</v>
      </c>
      <c r="F31" s="5">
        <f t="shared" si="128"/>
        <v>755.65511472276182</v>
      </c>
      <c r="G31" s="5">
        <f t="shared" si="128"/>
        <v>919.6732791587101</v>
      </c>
      <c r="H31" s="5">
        <f t="shared" si="128"/>
        <v>995.82456978968605</v>
      </c>
      <c r="I31" s="5">
        <f t="shared" si="128"/>
        <v>960.67782026769703</v>
      </c>
      <c r="J31" s="5">
        <f t="shared" si="128"/>
        <v>820.09082217974151</v>
      </c>
      <c r="K31" s="5">
        <f t="shared" si="128"/>
        <v>615.06811663480619</v>
      </c>
      <c r="L31" s="5">
        <f t="shared" si="128"/>
        <v>404.18761950287262</v>
      </c>
      <c r="M31" s="5">
        <f t="shared" si="128"/>
        <v>246.02724665392248</v>
      </c>
      <c r="N31" s="5">
        <f t="shared" si="128"/>
        <v>181.59153919694276</v>
      </c>
      <c r="Q31" s="1">
        <v>34</v>
      </c>
      <c r="R31" s="8">
        <v>10.1</v>
      </c>
      <c r="S31" s="8">
        <v>10.9</v>
      </c>
      <c r="T31" s="8">
        <v>11.9</v>
      </c>
      <c r="U31" s="8">
        <v>13</v>
      </c>
      <c r="V31" s="8">
        <v>13.9</v>
      </c>
      <c r="W31" s="8">
        <v>14.4</v>
      </c>
      <c r="X31" s="8">
        <v>14.2</v>
      </c>
      <c r="Y31" s="8">
        <v>13.5</v>
      </c>
      <c r="Z31" s="8">
        <v>12.4</v>
      </c>
      <c r="AA31" s="8">
        <v>11.4</v>
      </c>
      <c r="AB31" s="8">
        <v>10.4</v>
      </c>
      <c r="AC31" s="8">
        <v>9.9</v>
      </c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Q31" s="7"/>
      <c r="DR31" s="13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</row>
    <row r="32" spans="2:178" x14ac:dyDescent="0.25">
      <c r="B32" s="1">
        <v>45</v>
      </c>
      <c r="C32" s="5">
        <f t="shared" ref="C32:N32" si="129">+C73*$E$3/(10000)</f>
        <v>181.59153919694276</v>
      </c>
      <c r="D32" s="5">
        <f t="shared" si="129"/>
        <v>316.32074569790029</v>
      </c>
      <c r="E32" s="5">
        <f t="shared" si="129"/>
        <v>503.77007648184122</v>
      </c>
      <c r="F32" s="5">
        <f t="shared" si="129"/>
        <v>738.08173996176743</v>
      </c>
      <c r="G32" s="5">
        <f t="shared" si="129"/>
        <v>913.81548757171197</v>
      </c>
      <c r="H32" s="5">
        <f t="shared" si="129"/>
        <v>995.82456978968605</v>
      </c>
      <c r="I32" s="5">
        <f t="shared" si="129"/>
        <v>960.67782026769703</v>
      </c>
      <c r="J32" s="5">
        <f t="shared" si="129"/>
        <v>808.37523900574524</v>
      </c>
      <c r="K32" s="5">
        <f t="shared" si="129"/>
        <v>591.63695028681354</v>
      </c>
      <c r="L32" s="5">
        <f t="shared" si="129"/>
        <v>374.89866156788185</v>
      </c>
      <c r="M32" s="5">
        <f t="shared" si="129"/>
        <v>216.7382887189317</v>
      </c>
      <c r="N32" s="5">
        <f t="shared" si="129"/>
        <v>152.30258126195199</v>
      </c>
      <c r="Q32" s="1">
        <v>35</v>
      </c>
      <c r="R32" s="8">
        <v>10</v>
      </c>
      <c r="S32" s="8">
        <v>10.9</v>
      </c>
      <c r="T32" s="8">
        <v>11.9</v>
      </c>
      <c r="U32" s="8">
        <v>13</v>
      </c>
      <c r="V32" s="8">
        <v>14</v>
      </c>
      <c r="W32" s="8">
        <v>14.5</v>
      </c>
      <c r="X32" s="8">
        <v>14.3</v>
      </c>
      <c r="Y32" s="8">
        <v>13.5</v>
      </c>
      <c r="Z32" s="8">
        <v>12.4</v>
      </c>
      <c r="AA32" s="8">
        <v>11.4</v>
      </c>
      <c r="AB32" s="8">
        <v>10.4</v>
      </c>
      <c r="AC32" s="8">
        <v>9.8000000000000007</v>
      </c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Q32" s="7"/>
      <c r="DR32" s="13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</row>
    <row r="33" spans="2:133" x14ac:dyDescent="0.25">
      <c r="B33" s="1">
        <v>46</v>
      </c>
      <c r="C33" s="5">
        <f t="shared" ref="C33:N33" si="130">+C74*$E$3/(10000)</f>
        <v>158.16037284895015</v>
      </c>
      <c r="D33" s="5">
        <f t="shared" si="130"/>
        <v>287.03178776290957</v>
      </c>
      <c r="E33" s="5">
        <f t="shared" si="130"/>
        <v>480.33891013384851</v>
      </c>
      <c r="F33" s="5">
        <f t="shared" si="130"/>
        <v>714.65057361377467</v>
      </c>
      <c r="G33" s="5">
        <f t="shared" si="130"/>
        <v>902.09990439771559</v>
      </c>
      <c r="H33" s="5">
        <f t="shared" si="130"/>
        <v>989.96677820268792</v>
      </c>
      <c r="I33" s="5">
        <f t="shared" si="130"/>
        <v>948.96223709370088</v>
      </c>
      <c r="J33" s="5">
        <f t="shared" si="130"/>
        <v>796.65965583174886</v>
      </c>
      <c r="K33" s="5">
        <f t="shared" si="130"/>
        <v>568.2057839388209</v>
      </c>
      <c r="L33" s="5">
        <f t="shared" si="130"/>
        <v>345.60970363289107</v>
      </c>
      <c r="M33" s="5">
        <f t="shared" si="130"/>
        <v>187.44933078394092</v>
      </c>
      <c r="N33" s="5">
        <f t="shared" si="130"/>
        <v>123.01362332696124</v>
      </c>
      <c r="Q33" s="1">
        <v>36</v>
      </c>
      <c r="R33" s="8">
        <v>10</v>
      </c>
      <c r="S33" s="8">
        <v>10.9</v>
      </c>
      <c r="T33" s="8">
        <v>11.9</v>
      </c>
      <c r="U33" s="8">
        <v>13.1</v>
      </c>
      <c r="V33" s="8">
        <v>14</v>
      </c>
      <c r="W33" s="8">
        <v>14.6</v>
      </c>
      <c r="X33" s="8">
        <v>14.4</v>
      </c>
      <c r="Y33" s="8">
        <v>13.6</v>
      </c>
      <c r="Z33" s="8">
        <v>12.5</v>
      </c>
      <c r="AA33" s="8">
        <v>11.3</v>
      </c>
      <c r="AB33" s="8">
        <v>10.3</v>
      </c>
      <c r="AC33" s="8">
        <v>9.6999999999999993</v>
      </c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Q33" s="7"/>
      <c r="DR33" s="13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</row>
    <row r="34" spans="2:133" x14ac:dyDescent="0.25">
      <c r="B34" s="1">
        <v>47</v>
      </c>
      <c r="C34" s="5">
        <f t="shared" ref="C34:N34" si="131">+C75*$E$3/(10000)</f>
        <v>128.87141491395937</v>
      </c>
      <c r="D34" s="5">
        <f t="shared" si="131"/>
        <v>257.74282982791874</v>
      </c>
      <c r="E34" s="5">
        <f t="shared" si="131"/>
        <v>451.0499521988578</v>
      </c>
      <c r="F34" s="5">
        <f t="shared" si="131"/>
        <v>697.07719885278038</v>
      </c>
      <c r="G34" s="5">
        <f t="shared" si="131"/>
        <v>896.24211281071757</v>
      </c>
      <c r="H34" s="5">
        <f t="shared" si="131"/>
        <v>989.96677820268792</v>
      </c>
      <c r="I34" s="5">
        <f t="shared" si="131"/>
        <v>948.96223709370088</v>
      </c>
      <c r="J34" s="5">
        <f t="shared" si="131"/>
        <v>779.08628107075447</v>
      </c>
      <c r="K34" s="5">
        <f t="shared" si="131"/>
        <v>544.77461759082837</v>
      </c>
      <c r="L34" s="5">
        <f t="shared" si="131"/>
        <v>316.32074569790029</v>
      </c>
      <c r="M34" s="5">
        <f t="shared" si="131"/>
        <v>158.16037284895015</v>
      </c>
      <c r="N34" s="5">
        <f t="shared" si="131"/>
        <v>99.582456978968608</v>
      </c>
      <c r="Q34" s="1">
        <v>37</v>
      </c>
      <c r="R34" s="8">
        <v>9.9</v>
      </c>
      <c r="S34" s="8">
        <v>10.8</v>
      </c>
      <c r="T34" s="8">
        <v>11.9</v>
      </c>
      <c r="U34" s="8">
        <v>13.1</v>
      </c>
      <c r="V34" s="8">
        <v>14.1</v>
      </c>
      <c r="W34" s="8">
        <v>14.7</v>
      </c>
      <c r="X34" s="8">
        <v>14.5</v>
      </c>
      <c r="Y34" s="8">
        <v>13.6</v>
      </c>
      <c r="Z34" s="8">
        <v>12.5</v>
      </c>
      <c r="AA34" s="8">
        <v>11.3</v>
      </c>
      <c r="AB34" s="8">
        <v>10.199999999999999</v>
      </c>
      <c r="AC34" s="8">
        <v>9.6</v>
      </c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Q34" s="7"/>
      <c r="DR34" s="13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</row>
    <row r="35" spans="2:133" x14ac:dyDescent="0.25">
      <c r="B35" s="1">
        <v>48</v>
      </c>
      <c r="C35" s="5">
        <f t="shared" ref="C35:N35" si="132">+C76*$E$3/(10000)</f>
        <v>105.44024856596677</v>
      </c>
      <c r="D35" s="5">
        <f t="shared" si="132"/>
        <v>228.45387189292799</v>
      </c>
      <c r="E35" s="5">
        <f t="shared" si="132"/>
        <v>421.76099426386708</v>
      </c>
      <c r="F35" s="5">
        <f t="shared" si="132"/>
        <v>679.50382409178576</v>
      </c>
      <c r="G35" s="5">
        <f t="shared" si="132"/>
        <v>884.52652963672108</v>
      </c>
      <c r="H35" s="5">
        <f t="shared" si="132"/>
        <v>989.96677820268792</v>
      </c>
      <c r="I35" s="5">
        <f t="shared" si="132"/>
        <v>943.10444550670297</v>
      </c>
      <c r="J35" s="5">
        <f t="shared" si="132"/>
        <v>767.37069789675809</v>
      </c>
      <c r="K35" s="5">
        <f t="shared" si="132"/>
        <v>521.34345124283561</v>
      </c>
      <c r="L35" s="5">
        <f t="shared" si="132"/>
        <v>287.03178776290957</v>
      </c>
      <c r="M35" s="5">
        <f t="shared" si="132"/>
        <v>128.87141491395937</v>
      </c>
      <c r="N35" s="5">
        <f t="shared" si="132"/>
        <v>76.151290630975993</v>
      </c>
      <c r="Q35" s="1">
        <v>38</v>
      </c>
      <c r="R35" s="8">
        <v>9.8000000000000007</v>
      </c>
      <c r="S35" s="8">
        <v>10.8</v>
      </c>
      <c r="T35" s="8">
        <v>11.9</v>
      </c>
      <c r="U35" s="8">
        <v>13.1</v>
      </c>
      <c r="V35" s="8">
        <v>14.2</v>
      </c>
      <c r="W35" s="8">
        <v>14.8</v>
      </c>
      <c r="X35" s="8">
        <v>14.6</v>
      </c>
      <c r="Y35" s="8">
        <v>13.7</v>
      </c>
      <c r="Z35" s="8">
        <v>12.5</v>
      </c>
      <c r="AA35" s="8">
        <v>11.3</v>
      </c>
      <c r="AB35" s="8">
        <v>10.199999999999999</v>
      </c>
      <c r="AC35" s="8">
        <v>9.6</v>
      </c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Q35" s="7"/>
      <c r="DR35" s="13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</row>
    <row r="36" spans="2:133" x14ac:dyDescent="0.25">
      <c r="B36" s="1">
        <v>49</v>
      </c>
      <c r="C36" s="5">
        <f t="shared" ref="C36:N36" si="133">+C77*$E$3/(10000)</f>
        <v>76.151290630975993</v>
      </c>
      <c r="D36" s="5">
        <f t="shared" si="133"/>
        <v>199.16491395793722</v>
      </c>
      <c r="E36" s="5">
        <f t="shared" si="133"/>
        <v>398.32982791587443</v>
      </c>
      <c r="F36" s="5">
        <f t="shared" si="133"/>
        <v>656.07265774379312</v>
      </c>
      <c r="G36" s="5">
        <f t="shared" si="133"/>
        <v>872.81094646272493</v>
      </c>
      <c r="H36" s="5">
        <f t="shared" si="133"/>
        <v>984.1089866156899</v>
      </c>
      <c r="I36" s="5">
        <f t="shared" si="133"/>
        <v>937.24665391970461</v>
      </c>
      <c r="J36" s="5">
        <f t="shared" si="133"/>
        <v>749.79732313576369</v>
      </c>
      <c r="K36" s="5">
        <f t="shared" si="133"/>
        <v>492.05449330784495</v>
      </c>
      <c r="L36" s="5">
        <f t="shared" si="133"/>
        <v>257.74282982791874</v>
      </c>
      <c r="M36" s="5">
        <f t="shared" si="133"/>
        <v>105.44024856596677</v>
      </c>
      <c r="N36" s="5">
        <f t="shared" si="133"/>
        <v>52.720124282983384</v>
      </c>
      <c r="Q36" s="1">
        <v>39</v>
      </c>
      <c r="R36" s="8">
        <v>9.6999999999999993</v>
      </c>
      <c r="S36" s="8">
        <v>10.7</v>
      </c>
      <c r="T36" s="8">
        <v>11.9</v>
      </c>
      <c r="U36" s="8">
        <v>13.2</v>
      </c>
      <c r="V36" s="8">
        <v>14.3</v>
      </c>
      <c r="W36" s="8">
        <v>14.9</v>
      </c>
      <c r="X36" s="8">
        <v>14.7</v>
      </c>
      <c r="Y36" s="8">
        <v>13.7</v>
      </c>
      <c r="Z36" s="8">
        <v>12.5</v>
      </c>
      <c r="AA36" s="8">
        <v>11.3</v>
      </c>
      <c r="AB36" s="8">
        <v>10.1</v>
      </c>
      <c r="AC36" s="8">
        <v>9.5</v>
      </c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Q36" s="7"/>
      <c r="DR36" s="13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</row>
    <row r="37" spans="2:133" x14ac:dyDescent="0.25">
      <c r="B37" s="1">
        <v>50</v>
      </c>
      <c r="C37" s="5">
        <f t="shared" ref="C37:N37" si="134">+C78*$E$3/(10000)</f>
        <v>52.720124282983384</v>
      </c>
      <c r="D37" s="5">
        <f t="shared" si="134"/>
        <v>169.87595602294644</v>
      </c>
      <c r="E37" s="5">
        <f t="shared" si="134"/>
        <v>369.04086998088371</v>
      </c>
      <c r="F37" s="5">
        <f t="shared" si="134"/>
        <v>638.49928298279872</v>
      </c>
      <c r="G37" s="5">
        <f t="shared" si="134"/>
        <v>866.9531548757268</v>
      </c>
      <c r="H37" s="5">
        <f t="shared" si="134"/>
        <v>984.1089866156899</v>
      </c>
      <c r="I37" s="5">
        <f t="shared" si="134"/>
        <v>931.38886233270648</v>
      </c>
      <c r="J37" s="5">
        <f t="shared" si="134"/>
        <v>732.22394837476918</v>
      </c>
      <c r="K37" s="5">
        <f t="shared" si="134"/>
        <v>468.62332695985231</v>
      </c>
      <c r="L37" s="5">
        <f t="shared" si="134"/>
        <v>234.31166347992615</v>
      </c>
      <c r="M37" s="5">
        <f t="shared" si="134"/>
        <v>82.009082217974139</v>
      </c>
      <c r="N37" s="5">
        <f t="shared" si="134"/>
        <v>29.288957934990769</v>
      </c>
      <c r="Q37" s="1">
        <v>40</v>
      </c>
      <c r="R37" s="8">
        <v>9.6</v>
      </c>
      <c r="S37" s="8">
        <v>10.7</v>
      </c>
      <c r="T37" s="8">
        <v>11.9</v>
      </c>
      <c r="U37" s="8">
        <v>13.2</v>
      </c>
      <c r="V37" s="8">
        <v>14.4</v>
      </c>
      <c r="W37" s="8">
        <v>15</v>
      </c>
      <c r="X37" s="8">
        <v>14.8</v>
      </c>
      <c r="Y37" s="8">
        <v>13.8</v>
      </c>
      <c r="Z37" s="8">
        <v>12.5</v>
      </c>
      <c r="AA37" s="8">
        <v>11.2</v>
      </c>
      <c r="AB37" s="8">
        <v>10</v>
      </c>
      <c r="AC37" s="8">
        <v>9.4</v>
      </c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Q37" s="7"/>
      <c r="DR37" s="13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</row>
    <row r="38" spans="2:133" x14ac:dyDescent="0.25">
      <c r="B38" s="1">
        <v>60</v>
      </c>
      <c r="C38" s="5">
        <f t="shared" ref="C38:N38" si="135">+C79*$E$3/(10000)</f>
        <v>35.146749521988923</v>
      </c>
      <c r="D38" s="5">
        <f t="shared" si="135"/>
        <v>140.58699808795569</v>
      </c>
      <c r="E38" s="5">
        <f t="shared" si="135"/>
        <v>339.75191204589288</v>
      </c>
      <c r="F38" s="5">
        <f t="shared" si="135"/>
        <v>615.06811663480619</v>
      </c>
      <c r="G38" s="5">
        <f t="shared" si="135"/>
        <v>861.09536328872855</v>
      </c>
      <c r="H38" s="5">
        <f t="shared" si="135"/>
        <v>984.1089866156899</v>
      </c>
      <c r="I38" s="5">
        <f t="shared" si="135"/>
        <v>925.53107074570846</v>
      </c>
      <c r="J38" s="5">
        <f t="shared" si="135"/>
        <v>714.65057361377467</v>
      </c>
      <c r="K38" s="5">
        <f t="shared" si="135"/>
        <v>439.33436902486153</v>
      </c>
      <c r="L38" s="5">
        <f t="shared" si="135"/>
        <v>205.02270554493538</v>
      </c>
      <c r="M38" s="5">
        <f t="shared" si="135"/>
        <v>58.577915869981538</v>
      </c>
      <c r="N38" s="5">
        <f t="shared" si="135"/>
        <v>11.715583173996308</v>
      </c>
      <c r="Q38" s="1">
        <v>41</v>
      </c>
      <c r="R38" s="8">
        <v>9.5</v>
      </c>
      <c r="S38" s="8">
        <v>10.6</v>
      </c>
      <c r="T38" s="8">
        <v>11.9</v>
      </c>
      <c r="U38" s="8">
        <v>13.3</v>
      </c>
      <c r="V38" s="8">
        <v>14.4</v>
      </c>
      <c r="W38" s="8">
        <v>15.1</v>
      </c>
      <c r="X38" s="8">
        <v>14.9</v>
      </c>
      <c r="Y38" s="8">
        <v>13.9</v>
      </c>
      <c r="Z38" s="8">
        <v>12.5</v>
      </c>
      <c r="AA38" s="8">
        <v>11.2</v>
      </c>
      <c r="AB38" s="8">
        <v>9.9</v>
      </c>
      <c r="AC38" s="8">
        <v>9.3000000000000007</v>
      </c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Q38" s="7"/>
      <c r="DR38" s="13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</row>
    <row r="39" spans="2:133" x14ac:dyDescent="0.25">
      <c r="Q39" s="1">
        <v>42</v>
      </c>
      <c r="R39" s="8">
        <v>9.4</v>
      </c>
      <c r="S39" s="8">
        <v>10.6</v>
      </c>
      <c r="T39" s="8">
        <v>11.9</v>
      </c>
      <c r="U39" s="8">
        <v>13.3</v>
      </c>
      <c r="V39" s="8">
        <v>14.5</v>
      </c>
      <c r="W39" s="8">
        <v>15.2</v>
      </c>
      <c r="X39" s="8">
        <v>15</v>
      </c>
      <c r="Y39" s="8">
        <v>13.9</v>
      </c>
      <c r="Z39" s="8">
        <v>12.5</v>
      </c>
      <c r="AA39" s="8">
        <v>11.2</v>
      </c>
      <c r="AB39" s="8">
        <v>9.9</v>
      </c>
      <c r="AC39" s="8">
        <v>9.1</v>
      </c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Q39" s="7"/>
      <c r="DR39" s="13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</row>
    <row r="40" spans="2:133" x14ac:dyDescent="0.25">
      <c r="Q40" s="1">
        <v>43</v>
      </c>
      <c r="R40" s="8">
        <v>9.3000000000000007</v>
      </c>
      <c r="S40" s="8">
        <v>10.5</v>
      </c>
      <c r="T40" s="8">
        <v>11.8</v>
      </c>
      <c r="U40" s="8">
        <v>13.3</v>
      </c>
      <c r="V40" s="8">
        <v>14.6</v>
      </c>
      <c r="W40" s="8">
        <v>15.3</v>
      </c>
      <c r="X40" s="8">
        <v>15.1</v>
      </c>
      <c r="Y40" s="8">
        <v>14</v>
      </c>
      <c r="Z40" s="8">
        <v>12.6</v>
      </c>
      <c r="AA40" s="8">
        <v>11.1</v>
      </c>
      <c r="AB40" s="8">
        <v>9.8000000000000007</v>
      </c>
      <c r="AC40" s="8">
        <v>9</v>
      </c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Q40" s="7"/>
      <c r="DR40" s="13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</row>
    <row r="41" spans="2:133" x14ac:dyDescent="0.25">
      <c r="Q41" s="1">
        <v>45</v>
      </c>
      <c r="R41" s="8">
        <v>9.1</v>
      </c>
      <c r="S41" s="8">
        <v>10.4</v>
      </c>
      <c r="T41" s="8">
        <v>11.8</v>
      </c>
      <c r="U41" s="8">
        <v>13.4</v>
      </c>
      <c r="V41" s="8">
        <v>14.8</v>
      </c>
      <c r="W41" s="8">
        <v>15.6</v>
      </c>
      <c r="X41" s="8">
        <v>15.3</v>
      </c>
      <c r="Y41" s="8">
        <v>14.1</v>
      </c>
      <c r="Z41" s="8">
        <v>12.6</v>
      </c>
      <c r="AA41" s="8">
        <v>11.1</v>
      </c>
      <c r="AB41" s="8">
        <v>9.6</v>
      </c>
      <c r="AC41" s="8">
        <v>8.8000000000000007</v>
      </c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Q41" s="7"/>
      <c r="DR41" s="13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</row>
    <row r="42" spans="2:133" x14ac:dyDescent="0.25">
      <c r="Q42" s="1">
        <v>46</v>
      </c>
      <c r="R42" s="8">
        <v>9</v>
      </c>
      <c r="S42" s="8">
        <v>10.3</v>
      </c>
      <c r="T42" s="8">
        <v>11.8</v>
      </c>
      <c r="U42" s="8">
        <v>13.5</v>
      </c>
      <c r="V42" s="8">
        <v>14.9</v>
      </c>
      <c r="W42" s="8">
        <v>15.7</v>
      </c>
      <c r="X42" s="8">
        <v>15.4</v>
      </c>
      <c r="Y42" s="8">
        <v>14.2</v>
      </c>
      <c r="Z42" s="8">
        <v>12.6</v>
      </c>
      <c r="AA42" s="8">
        <v>11</v>
      </c>
      <c r="AB42" s="8">
        <v>9.5</v>
      </c>
      <c r="AC42" s="8">
        <v>8.6999999999999993</v>
      </c>
      <c r="AI42" s="9"/>
      <c r="AJ42" s="9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Q42" s="7"/>
      <c r="DR42" s="13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</row>
    <row r="43" spans="2:133" x14ac:dyDescent="0.25">
      <c r="Q43" s="1">
        <v>47</v>
      </c>
      <c r="R43" s="8">
        <v>8.9</v>
      </c>
      <c r="S43" s="8">
        <v>10.3</v>
      </c>
      <c r="T43" s="8">
        <v>11.8</v>
      </c>
      <c r="U43" s="8">
        <v>13.5</v>
      </c>
      <c r="V43" s="8">
        <v>15</v>
      </c>
      <c r="W43" s="8">
        <v>15.9</v>
      </c>
      <c r="X43" s="8">
        <v>15.6</v>
      </c>
      <c r="Y43" s="8">
        <v>14.3</v>
      </c>
      <c r="Z43" s="8">
        <v>12.6</v>
      </c>
      <c r="AA43" s="8">
        <v>11</v>
      </c>
      <c r="AB43" s="8">
        <v>9.4</v>
      </c>
      <c r="AC43" s="8">
        <v>8.5</v>
      </c>
      <c r="AI43" s="9"/>
      <c r="AJ43" s="9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Q43" s="7"/>
      <c r="DR43" s="13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</row>
    <row r="44" spans="2:133" x14ac:dyDescent="0.25">
      <c r="Q44" s="1">
        <v>48</v>
      </c>
      <c r="R44" s="8">
        <v>8.8000000000000007</v>
      </c>
      <c r="S44" s="8">
        <v>10.199999999999999</v>
      </c>
      <c r="T44" s="8">
        <v>11.8</v>
      </c>
      <c r="U44" s="8">
        <v>13.6</v>
      </c>
      <c r="V44" s="8">
        <v>15.1</v>
      </c>
      <c r="W44" s="8">
        <v>16</v>
      </c>
      <c r="X44" s="8">
        <v>15.7</v>
      </c>
      <c r="Y44" s="8">
        <v>14.4</v>
      </c>
      <c r="Z44" s="8">
        <v>12.7</v>
      </c>
      <c r="AA44" s="8">
        <v>10.9</v>
      </c>
      <c r="AB44" s="8">
        <v>9.3000000000000007</v>
      </c>
      <c r="AC44" s="8">
        <v>8.4</v>
      </c>
      <c r="AI44" s="9"/>
      <c r="AJ44" s="9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Q44" s="7"/>
      <c r="DR44" s="13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</row>
    <row r="45" spans="2:133" x14ac:dyDescent="0.25">
      <c r="C45" t="s">
        <v>37</v>
      </c>
      <c r="G45" t="s">
        <v>32</v>
      </c>
      <c r="Q45" s="1">
        <v>49</v>
      </c>
      <c r="R45" s="8">
        <v>8.6999999999999993</v>
      </c>
      <c r="S45" s="8">
        <v>10.1</v>
      </c>
      <c r="T45" s="8">
        <v>11.8</v>
      </c>
      <c r="U45" s="8">
        <v>13.6</v>
      </c>
      <c r="V45" s="8">
        <v>15.2</v>
      </c>
      <c r="W45" s="8">
        <v>16.2</v>
      </c>
      <c r="X45" s="8">
        <v>15.8</v>
      </c>
      <c r="Y45" s="8">
        <v>14.5</v>
      </c>
      <c r="Z45" s="8">
        <v>12.7</v>
      </c>
      <c r="AA45" s="8">
        <v>10.9</v>
      </c>
      <c r="AB45" s="8">
        <v>9.1999999999999993</v>
      </c>
      <c r="AC45" s="8">
        <v>8.3000000000000007</v>
      </c>
      <c r="AI45" s="9"/>
      <c r="AJ45" s="9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Q45" s="7"/>
      <c r="DR45" s="13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</row>
    <row r="46" spans="2:133" x14ac:dyDescent="0.25">
      <c r="B46" s="1" t="s">
        <v>31</v>
      </c>
      <c r="C46" s="1" t="s">
        <v>27</v>
      </c>
      <c r="D46" s="1" t="s">
        <v>10</v>
      </c>
      <c r="E46" s="1" t="s">
        <v>11</v>
      </c>
      <c r="F46" s="1" t="s">
        <v>28</v>
      </c>
      <c r="G46" s="1" t="s">
        <v>13</v>
      </c>
      <c r="H46" s="1" t="s">
        <v>14</v>
      </c>
      <c r="I46" s="1" t="s">
        <v>15</v>
      </c>
      <c r="J46" s="1" t="s">
        <v>29</v>
      </c>
      <c r="K46" s="1" t="s">
        <v>17</v>
      </c>
      <c r="L46" s="1" t="s">
        <v>18</v>
      </c>
      <c r="M46" s="1" t="s">
        <v>19</v>
      </c>
      <c r="N46" s="1" t="s">
        <v>30</v>
      </c>
      <c r="Q46" s="1">
        <v>50</v>
      </c>
      <c r="R46" s="8">
        <v>8.5</v>
      </c>
      <c r="S46" s="8">
        <v>10.1</v>
      </c>
      <c r="T46" s="8">
        <v>11.8</v>
      </c>
      <c r="U46" s="8">
        <v>13.7</v>
      </c>
      <c r="V46" s="8">
        <v>15.4</v>
      </c>
      <c r="W46" s="8">
        <v>16.3</v>
      </c>
      <c r="X46" s="8">
        <v>16</v>
      </c>
      <c r="Y46" s="8">
        <v>14.6</v>
      </c>
      <c r="Z46" s="8">
        <v>12.7</v>
      </c>
      <c r="AA46" s="8">
        <v>10.9</v>
      </c>
      <c r="AB46" s="8">
        <v>9.1</v>
      </c>
      <c r="AC46" s="8">
        <v>8.1</v>
      </c>
      <c r="AI46" s="9"/>
      <c r="AJ46" s="9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Q46" s="7"/>
      <c r="DR46" s="13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</row>
    <row r="47" spans="2:133" x14ac:dyDescent="0.25">
      <c r="B47" s="1">
        <v>0</v>
      </c>
      <c r="C47" s="5">
        <v>36.273319999999998</v>
      </c>
      <c r="D47" s="5">
        <v>37.49877</v>
      </c>
      <c r="E47" s="5">
        <v>37.988949999999996</v>
      </c>
      <c r="F47" s="5">
        <v>36.763500000000001</v>
      </c>
      <c r="G47" s="5">
        <v>34.802779999999998</v>
      </c>
      <c r="H47" s="5">
        <v>33.332239999999999</v>
      </c>
      <c r="I47" s="5">
        <v>33.822420000000001</v>
      </c>
      <c r="J47" s="5">
        <v>35.783139999999996</v>
      </c>
      <c r="K47" s="5">
        <v>37.253679999999996</v>
      </c>
      <c r="L47" s="5">
        <v>37.49877</v>
      </c>
      <c r="M47" s="5">
        <v>36.273319999999998</v>
      </c>
      <c r="N47" s="5">
        <v>35.538049999999998</v>
      </c>
      <c r="Q47" s="1">
        <v>51</v>
      </c>
      <c r="R47" s="8">
        <v>8.4</v>
      </c>
      <c r="S47" s="8">
        <v>10</v>
      </c>
      <c r="T47" s="8">
        <v>11.8</v>
      </c>
      <c r="U47" s="8">
        <v>13.8</v>
      </c>
      <c r="V47" s="8">
        <v>15.5</v>
      </c>
      <c r="W47" s="8">
        <v>16.5</v>
      </c>
      <c r="X47" s="8">
        <v>16.100000000000001</v>
      </c>
      <c r="Y47" s="8">
        <v>14.6</v>
      </c>
      <c r="Z47" s="8">
        <v>12.7</v>
      </c>
      <c r="AA47" s="8">
        <v>10.8</v>
      </c>
      <c r="AB47" s="8">
        <v>9</v>
      </c>
      <c r="AC47" s="8">
        <v>8</v>
      </c>
      <c r="AI47" s="9"/>
      <c r="AJ47" s="9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Q47" s="7"/>
      <c r="DR47" s="13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</row>
    <row r="48" spans="2:133" x14ac:dyDescent="0.25">
      <c r="B48" s="1">
        <v>2</v>
      </c>
      <c r="C48" s="5">
        <v>35.292960000000001</v>
      </c>
      <c r="D48" s="5">
        <v>37.008589999999998</v>
      </c>
      <c r="E48" s="5">
        <v>37.743859999999998</v>
      </c>
      <c r="F48" s="5">
        <v>37.008589999999998</v>
      </c>
      <c r="G48" s="5">
        <v>35.292960000000001</v>
      </c>
      <c r="H48" s="5">
        <v>34.312599999999996</v>
      </c>
      <c r="I48" s="5">
        <v>34.557689999999994</v>
      </c>
      <c r="J48" s="5">
        <v>36.028229999999994</v>
      </c>
      <c r="K48" s="5">
        <v>37.253679999999996</v>
      </c>
      <c r="L48" s="5">
        <v>37.008589999999998</v>
      </c>
      <c r="M48" s="5">
        <v>35.538049999999998</v>
      </c>
      <c r="N48" s="5">
        <v>34.802779999999998</v>
      </c>
      <c r="Q48" s="1">
        <v>52</v>
      </c>
      <c r="R48" s="8">
        <v>8.1999999999999993</v>
      </c>
      <c r="S48" s="8">
        <v>9.9</v>
      </c>
      <c r="T48" s="8">
        <v>11.8</v>
      </c>
      <c r="U48" s="8">
        <v>13.8</v>
      </c>
      <c r="V48" s="8">
        <v>15.6</v>
      </c>
      <c r="W48" s="8">
        <v>16.7</v>
      </c>
      <c r="X48" s="8">
        <v>16.3</v>
      </c>
      <c r="Y48" s="8">
        <v>14.7</v>
      </c>
      <c r="Z48" s="8">
        <v>12.7</v>
      </c>
      <c r="AA48" s="8">
        <v>10.8</v>
      </c>
      <c r="AB48" s="8">
        <v>8.9</v>
      </c>
      <c r="AC48" s="8">
        <v>7.8</v>
      </c>
      <c r="AI48" s="9"/>
      <c r="AJ48" s="9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Q48" s="7"/>
      <c r="DR48" s="13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</row>
    <row r="49" spans="2:133" x14ac:dyDescent="0.25">
      <c r="B49" s="1">
        <v>4</v>
      </c>
      <c r="C49" s="5">
        <v>34.557689999999994</v>
      </c>
      <c r="D49" s="5">
        <v>36.518409999999996</v>
      </c>
      <c r="E49" s="5">
        <v>37.49877</v>
      </c>
      <c r="F49" s="5">
        <v>37.49877</v>
      </c>
      <c r="G49" s="5">
        <v>36.028229999999994</v>
      </c>
      <c r="H49" s="5">
        <v>35.047870000000003</v>
      </c>
      <c r="I49" s="5">
        <v>35.292960000000001</v>
      </c>
      <c r="J49" s="5">
        <v>36.518409999999996</v>
      </c>
      <c r="K49" s="5">
        <v>37.253679999999996</v>
      </c>
      <c r="L49" s="5">
        <v>36.518409999999996</v>
      </c>
      <c r="M49" s="5">
        <v>34.802779999999998</v>
      </c>
      <c r="N49" s="5">
        <v>33.822420000000001</v>
      </c>
      <c r="Q49" s="1">
        <v>53</v>
      </c>
      <c r="R49" s="8">
        <v>8.1</v>
      </c>
      <c r="S49" s="8">
        <v>9.8000000000000007</v>
      </c>
      <c r="T49" s="8">
        <v>11.7</v>
      </c>
      <c r="U49" s="8">
        <v>13.9</v>
      </c>
      <c r="V49" s="8">
        <v>15.8</v>
      </c>
      <c r="W49" s="8">
        <v>16.899999999999999</v>
      </c>
      <c r="X49" s="8">
        <v>16.5</v>
      </c>
      <c r="Y49" s="8">
        <v>14.8</v>
      </c>
      <c r="Z49" s="8">
        <v>12.8</v>
      </c>
      <c r="AA49" s="8">
        <v>10.7</v>
      </c>
      <c r="AB49" s="8">
        <v>8.6999999999999993</v>
      </c>
      <c r="AC49" s="8">
        <v>7.6</v>
      </c>
      <c r="AI49" s="9"/>
      <c r="AJ49" s="9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Q49" s="7"/>
      <c r="DR49" s="13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</row>
    <row r="50" spans="2:133" x14ac:dyDescent="0.25">
      <c r="B50" s="1">
        <v>6</v>
      </c>
      <c r="C50" s="5">
        <v>33.822420000000001</v>
      </c>
      <c r="D50" s="5">
        <v>35.783139999999996</v>
      </c>
      <c r="E50" s="5">
        <v>37.49877</v>
      </c>
      <c r="F50" s="5">
        <v>37.49877</v>
      </c>
      <c r="G50" s="5">
        <v>36.518409999999996</v>
      </c>
      <c r="H50" s="5">
        <v>35.783139999999996</v>
      </c>
      <c r="I50" s="5">
        <v>36.028229999999994</v>
      </c>
      <c r="J50" s="5">
        <v>37.008589999999998</v>
      </c>
      <c r="K50" s="5">
        <v>37.253679999999996</v>
      </c>
      <c r="L50" s="5">
        <v>36.028229999999994</v>
      </c>
      <c r="M50" s="5">
        <v>34.067509999999999</v>
      </c>
      <c r="N50" s="5">
        <v>32.842059999999996</v>
      </c>
      <c r="Q50" s="1">
        <v>54</v>
      </c>
      <c r="R50" s="8">
        <v>7.9</v>
      </c>
      <c r="S50" s="8">
        <v>9.6999999999999993</v>
      </c>
      <c r="T50" s="8">
        <v>11.7</v>
      </c>
      <c r="U50" s="8">
        <v>14</v>
      </c>
      <c r="V50" s="8">
        <v>15.9</v>
      </c>
      <c r="W50" s="8">
        <v>17.100000000000001</v>
      </c>
      <c r="X50" s="8">
        <v>16.7</v>
      </c>
      <c r="Y50" s="8">
        <v>15</v>
      </c>
      <c r="Z50" s="8">
        <v>12.8</v>
      </c>
      <c r="AA50" s="8">
        <v>10.7</v>
      </c>
      <c r="AB50" s="8">
        <v>8.6</v>
      </c>
      <c r="AC50" s="8">
        <v>7.4</v>
      </c>
      <c r="AI50" s="9"/>
      <c r="AJ50" s="9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Q50" s="7"/>
      <c r="DR50" s="13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</row>
    <row r="51" spans="2:133" x14ac:dyDescent="0.25">
      <c r="B51" s="1">
        <v>8</v>
      </c>
      <c r="C51" s="5">
        <v>32.842059999999996</v>
      </c>
      <c r="D51" s="5">
        <v>35.292960000000001</v>
      </c>
      <c r="E51" s="5">
        <v>37.253679999999996</v>
      </c>
      <c r="F51" s="5">
        <v>37.743859999999998</v>
      </c>
      <c r="G51" s="5">
        <v>37.008589999999998</v>
      </c>
      <c r="H51" s="5">
        <v>36.273319999999998</v>
      </c>
      <c r="I51" s="5">
        <v>36.518409999999996</v>
      </c>
      <c r="J51" s="5">
        <v>37.253679999999996</v>
      </c>
      <c r="K51" s="5">
        <v>37.253679999999996</v>
      </c>
      <c r="L51" s="5">
        <v>35.538049999999998</v>
      </c>
      <c r="M51" s="5">
        <v>33.332239999999999</v>
      </c>
      <c r="N51" s="5">
        <v>32.106789999999997</v>
      </c>
      <c r="Q51" s="1">
        <v>55</v>
      </c>
      <c r="R51" s="8">
        <v>7.7</v>
      </c>
      <c r="S51" s="8">
        <v>9.6999999999999993</v>
      </c>
      <c r="T51" s="8">
        <v>11.7</v>
      </c>
      <c r="U51" s="8">
        <v>14</v>
      </c>
      <c r="V51" s="8">
        <v>16.100000000000001</v>
      </c>
      <c r="W51" s="8">
        <v>17.3</v>
      </c>
      <c r="X51" s="8">
        <v>16.899999999999999</v>
      </c>
      <c r="Y51" s="8">
        <v>15.1</v>
      </c>
      <c r="Z51" s="8">
        <v>12.8</v>
      </c>
      <c r="AA51" s="8">
        <v>10.6</v>
      </c>
      <c r="AB51" s="8">
        <v>8.5</v>
      </c>
      <c r="AC51" s="8">
        <v>7.2</v>
      </c>
      <c r="AI51" s="9"/>
      <c r="AJ51" s="9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Q51" s="7"/>
      <c r="DR51" s="13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</row>
    <row r="52" spans="2:133" x14ac:dyDescent="0.25">
      <c r="B52" s="1">
        <v>10</v>
      </c>
      <c r="C52" s="5">
        <v>31.861699999999999</v>
      </c>
      <c r="D52" s="5">
        <v>34.557689999999994</v>
      </c>
      <c r="E52" s="5">
        <v>37.008589999999998</v>
      </c>
      <c r="F52" s="5">
        <v>37.988949999999996</v>
      </c>
      <c r="G52" s="5">
        <v>37.49877</v>
      </c>
      <c r="H52" s="5">
        <v>37.008589999999998</v>
      </c>
      <c r="I52" s="5">
        <v>37.008589999999998</v>
      </c>
      <c r="J52" s="5">
        <v>37.49877</v>
      </c>
      <c r="K52" s="5">
        <v>37.008589999999998</v>
      </c>
      <c r="L52" s="5">
        <v>35.047870000000003</v>
      </c>
      <c r="M52" s="5">
        <v>32.351879999999994</v>
      </c>
      <c r="N52" s="5">
        <v>31.126429999999996</v>
      </c>
      <c r="Q52" s="1">
        <v>56</v>
      </c>
      <c r="R52" s="8">
        <v>7.6</v>
      </c>
      <c r="S52" s="8">
        <v>9.6</v>
      </c>
      <c r="T52" s="8">
        <v>11.7</v>
      </c>
      <c r="U52" s="8">
        <v>14.1</v>
      </c>
      <c r="V52" s="8">
        <v>16.3</v>
      </c>
      <c r="W52" s="8">
        <v>17.600000000000001</v>
      </c>
      <c r="X52" s="8">
        <v>17.100000000000001</v>
      </c>
      <c r="Y52" s="8">
        <v>15.2</v>
      </c>
      <c r="Z52" s="8">
        <v>12.9</v>
      </c>
      <c r="AA52" s="8">
        <v>10.6</v>
      </c>
      <c r="AB52" s="8">
        <v>8.3000000000000007</v>
      </c>
      <c r="AC52" s="8">
        <v>7</v>
      </c>
      <c r="AI52" s="9"/>
      <c r="AJ52" s="9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Q52" s="7"/>
      <c r="DR52" s="13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</row>
    <row r="53" spans="2:133" x14ac:dyDescent="0.25">
      <c r="B53" s="1">
        <v>12</v>
      </c>
      <c r="C53" s="5">
        <v>30.881339999999998</v>
      </c>
      <c r="D53" s="5">
        <v>33.822420000000001</v>
      </c>
      <c r="E53" s="5">
        <v>36.518409999999996</v>
      </c>
      <c r="F53" s="5">
        <v>37.988949999999996</v>
      </c>
      <c r="G53" s="5">
        <v>37.988949999999996</v>
      </c>
      <c r="H53" s="5">
        <v>37.49877</v>
      </c>
      <c r="I53" s="5">
        <v>37.49877</v>
      </c>
      <c r="J53" s="5">
        <v>37.743859999999998</v>
      </c>
      <c r="K53" s="5">
        <v>37.008589999999998</v>
      </c>
      <c r="L53" s="5">
        <v>34.557689999999994</v>
      </c>
      <c r="M53" s="5">
        <v>31.616609999999998</v>
      </c>
      <c r="N53" s="5">
        <v>29.900979999999997</v>
      </c>
      <c r="Q53" s="1">
        <v>57</v>
      </c>
      <c r="R53" s="8">
        <v>7.4</v>
      </c>
      <c r="S53" s="8">
        <v>9.5</v>
      </c>
      <c r="T53" s="8">
        <v>11.7</v>
      </c>
      <c r="U53" s="8">
        <v>14.2</v>
      </c>
      <c r="V53" s="8">
        <v>16.399999999999999</v>
      </c>
      <c r="W53" s="8">
        <v>17.8</v>
      </c>
      <c r="X53" s="8">
        <v>17.3</v>
      </c>
      <c r="Y53" s="8">
        <v>15.3</v>
      </c>
      <c r="Z53" s="8">
        <v>12.9</v>
      </c>
      <c r="AA53" s="8">
        <v>10.5</v>
      </c>
      <c r="AB53" s="8">
        <v>8.1999999999999993</v>
      </c>
      <c r="AC53" s="8">
        <v>6.8</v>
      </c>
      <c r="AI53" s="9"/>
      <c r="AJ53" s="9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Q53" s="7"/>
      <c r="DR53" s="13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</row>
    <row r="54" spans="2:133" x14ac:dyDescent="0.25">
      <c r="B54" s="1">
        <v>14</v>
      </c>
      <c r="C54" s="5">
        <v>29.900979999999997</v>
      </c>
      <c r="D54" s="5">
        <v>33.087150000000001</v>
      </c>
      <c r="E54" s="5">
        <v>36.028229999999994</v>
      </c>
      <c r="F54" s="5">
        <v>38.23404</v>
      </c>
      <c r="G54" s="5">
        <v>38.479129999999998</v>
      </c>
      <c r="H54" s="5">
        <v>38.23404</v>
      </c>
      <c r="I54" s="5">
        <v>38.23404</v>
      </c>
      <c r="J54" s="5">
        <v>37.988949999999996</v>
      </c>
      <c r="K54" s="5">
        <v>36.763500000000001</v>
      </c>
      <c r="L54" s="5">
        <v>33.822420000000001</v>
      </c>
      <c r="M54" s="5">
        <v>30.636249999999997</v>
      </c>
      <c r="N54" s="5">
        <v>28.92062</v>
      </c>
      <c r="Q54" s="1">
        <v>58</v>
      </c>
      <c r="R54" s="8">
        <v>7.1</v>
      </c>
      <c r="S54" s="8">
        <v>9.4</v>
      </c>
      <c r="T54" s="8">
        <v>11.7</v>
      </c>
      <c r="U54" s="8">
        <v>14.3</v>
      </c>
      <c r="V54" s="8">
        <v>16.600000000000001</v>
      </c>
      <c r="W54" s="8">
        <v>18.100000000000001</v>
      </c>
      <c r="X54" s="8">
        <v>17.600000000000001</v>
      </c>
      <c r="Y54" s="8">
        <v>15.5</v>
      </c>
      <c r="Z54" s="8">
        <v>12.9</v>
      </c>
      <c r="AA54" s="8">
        <v>10.4</v>
      </c>
      <c r="AB54" s="8">
        <v>8</v>
      </c>
      <c r="AC54" s="8">
        <v>6.5</v>
      </c>
      <c r="AI54" s="9"/>
      <c r="AJ54" s="9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Q54" s="7"/>
      <c r="DR54" s="13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</row>
    <row r="55" spans="2:133" x14ac:dyDescent="0.25">
      <c r="B55" s="1">
        <v>16</v>
      </c>
      <c r="C55" s="5">
        <v>28.92062</v>
      </c>
      <c r="D55" s="5">
        <v>32.351879999999994</v>
      </c>
      <c r="E55" s="5">
        <v>35.783139999999996</v>
      </c>
      <c r="F55" s="5">
        <v>38.23404</v>
      </c>
      <c r="G55" s="5">
        <v>38.724220000000003</v>
      </c>
      <c r="H55" s="5">
        <v>38.724220000000003</v>
      </c>
      <c r="I55" s="5">
        <v>38.479129999999998</v>
      </c>
      <c r="J55" s="5">
        <v>38.23404</v>
      </c>
      <c r="K55" s="5">
        <v>36.518409999999996</v>
      </c>
      <c r="L55" s="5">
        <v>33.332239999999999</v>
      </c>
      <c r="M55" s="5">
        <v>29.655889999999996</v>
      </c>
      <c r="N55" s="5">
        <v>27.940259999999999</v>
      </c>
      <c r="Q55" s="1">
        <v>59</v>
      </c>
      <c r="R55" s="8">
        <v>6.9</v>
      </c>
      <c r="S55" s="8">
        <v>9.1999999999999993</v>
      </c>
      <c r="T55" s="8">
        <v>11.7</v>
      </c>
      <c r="U55" s="8">
        <v>14.4</v>
      </c>
      <c r="V55" s="8">
        <v>16.8</v>
      </c>
      <c r="W55" s="8">
        <v>18.399999999999999</v>
      </c>
      <c r="X55" s="8">
        <v>17.8</v>
      </c>
      <c r="Y55" s="8">
        <v>15.6</v>
      </c>
      <c r="Z55" s="8">
        <v>13</v>
      </c>
      <c r="AA55" s="8">
        <v>10.4</v>
      </c>
      <c r="AB55" s="8">
        <v>7.8</v>
      </c>
      <c r="AC55" s="8">
        <v>6.3</v>
      </c>
      <c r="AI55" s="9"/>
      <c r="AJ55" s="9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Q55" s="7"/>
      <c r="DR55" s="13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</row>
    <row r="56" spans="2:133" x14ac:dyDescent="0.25">
      <c r="B56" s="1">
        <v>18</v>
      </c>
      <c r="C56" s="5">
        <v>27.940259999999999</v>
      </c>
      <c r="D56" s="5">
        <v>31.616609999999998</v>
      </c>
      <c r="E56" s="5">
        <v>35.292960000000001</v>
      </c>
      <c r="F56" s="5">
        <v>37.988949999999996</v>
      </c>
      <c r="G56" s="5">
        <v>38.96931</v>
      </c>
      <c r="H56" s="5">
        <v>39.214399999999998</v>
      </c>
      <c r="I56" s="5">
        <v>38.96931</v>
      </c>
      <c r="J56" s="5">
        <v>38.23404</v>
      </c>
      <c r="K56" s="5">
        <v>36.028229999999994</v>
      </c>
      <c r="L56" s="5">
        <v>32.596969999999999</v>
      </c>
      <c r="M56" s="5">
        <v>28.675529999999995</v>
      </c>
      <c r="N56" s="5">
        <v>26.71481</v>
      </c>
      <c r="Q56" s="1">
        <v>60</v>
      </c>
      <c r="R56" s="8">
        <v>6.7</v>
      </c>
      <c r="S56" s="8">
        <v>9.1</v>
      </c>
      <c r="T56" s="8">
        <v>11.7</v>
      </c>
      <c r="U56" s="8">
        <v>14.5</v>
      </c>
      <c r="V56" s="8">
        <v>17.100000000000001</v>
      </c>
      <c r="W56" s="8">
        <v>18.8</v>
      </c>
      <c r="X56" s="8">
        <v>18.100000000000001</v>
      </c>
      <c r="Y56" s="8">
        <v>15.8</v>
      </c>
      <c r="Z56" s="8">
        <v>13</v>
      </c>
      <c r="AA56" s="8">
        <v>10.3</v>
      </c>
      <c r="AB56" s="8">
        <v>7.6</v>
      </c>
      <c r="AC56" s="8">
        <v>6</v>
      </c>
    </row>
    <row r="57" spans="2:133" x14ac:dyDescent="0.25">
      <c r="B57" s="1">
        <v>20</v>
      </c>
      <c r="C57" s="5">
        <v>26.71481</v>
      </c>
      <c r="D57" s="5">
        <v>30.636249999999997</v>
      </c>
      <c r="E57" s="5">
        <v>34.802779999999998</v>
      </c>
      <c r="F57" s="5">
        <v>37.988949999999996</v>
      </c>
      <c r="G57" s="5">
        <v>39.214399999999998</v>
      </c>
      <c r="H57" s="5">
        <v>39.459490000000002</v>
      </c>
      <c r="I57" s="5">
        <v>39.214399999999998</v>
      </c>
      <c r="J57" s="5">
        <v>38.23404</v>
      </c>
      <c r="K57" s="5">
        <v>35.783139999999996</v>
      </c>
      <c r="L57" s="5">
        <v>31.861699999999999</v>
      </c>
      <c r="M57" s="5">
        <v>27.695170000000001</v>
      </c>
      <c r="N57" s="5">
        <v>25.489359999999998</v>
      </c>
    </row>
    <row r="58" spans="2:133" x14ac:dyDescent="0.25">
      <c r="B58" s="1">
        <v>22</v>
      </c>
      <c r="C58" s="5">
        <v>25.734449999999999</v>
      </c>
      <c r="D58" s="5">
        <v>29.655889999999996</v>
      </c>
      <c r="E58" s="5">
        <v>34.067509999999999</v>
      </c>
      <c r="F58" s="5">
        <v>37.743859999999998</v>
      </c>
      <c r="G58" s="5">
        <v>39.459490000000002</v>
      </c>
      <c r="H58" s="5">
        <v>39.949669999999998</v>
      </c>
      <c r="I58" s="5">
        <v>39.704579999999993</v>
      </c>
      <c r="J58" s="5">
        <v>38.479129999999998</v>
      </c>
      <c r="K58" s="5">
        <v>35.292960000000001</v>
      </c>
      <c r="L58" s="5">
        <v>31.126429999999996</v>
      </c>
      <c r="M58" s="5">
        <v>26.71481</v>
      </c>
      <c r="N58" s="5">
        <v>24.509</v>
      </c>
    </row>
    <row r="59" spans="2:133" x14ac:dyDescent="0.25">
      <c r="B59" s="1">
        <v>24</v>
      </c>
      <c r="C59" s="5">
        <v>24.509</v>
      </c>
      <c r="D59" s="5">
        <v>28.92062</v>
      </c>
      <c r="E59" s="5">
        <v>33.577329999999996</v>
      </c>
      <c r="F59" s="5">
        <v>37.49877</v>
      </c>
      <c r="G59" s="5">
        <v>39.704579999999993</v>
      </c>
      <c r="H59" s="5">
        <v>40.194759999999995</v>
      </c>
      <c r="I59" s="5">
        <v>39.949669999999998</v>
      </c>
      <c r="J59" s="5">
        <v>38.23404</v>
      </c>
      <c r="K59" s="5">
        <v>34.802779999999998</v>
      </c>
      <c r="L59" s="5">
        <v>30.146070000000002</v>
      </c>
      <c r="M59" s="5">
        <v>25.489359999999998</v>
      </c>
      <c r="N59" s="5">
        <v>23.283549999999998</v>
      </c>
    </row>
    <row r="60" spans="2:133" x14ac:dyDescent="0.25">
      <c r="B60" s="1">
        <v>26</v>
      </c>
      <c r="C60" s="5">
        <v>23.528639999999999</v>
      </c>
      <c r="D60" s="5">
        <v>27.695170000000001</v>
      </c>
      <c r="E60" s="5">
        <v>32.842059999999996</v>
      </c>
      <c r="F60" s="5">
        <v>37.49877</v>
      </c>
      <c r="G60" s="5">
        <v>39.949669999999998</v>
      </c>
      <c r="H60" s="5">
        <v>40.684940000000005</v>
      </c>
      <c r="I60" s="5">
        <v>40.194759999999995</v>
      </c>
      <c r="J60" s="5">
        <v>38.23404</v>
      </c>
      <c r="K60" s="5">
        <v>34.557689999999994</v>
      </c>
      <c r="L60" s="5">
        <v>29.410799999999998</v>
      </c>
      <c r="M60" s="5">
        <v>24.509</v>
      </c>
      <c r="N60" s="5">
        <v>22.303189999999997</v>
      </c>
    </row>
    <row r="61" spans="2:133" x14ac:dyDescent="0.25">
      <c r="B61" s="1">
        <v>28</v>
      </c>
      <c r="C61" s="5">
        <v>22.303189999999997</v>
      </c>
      <c r="D61" s="5">
        <v>26.71481</v>
      </c>
      <c r="E61" s="5">
        <v>32.106789999999997</v>
      </c>
      <c r="F61" s="5">
        <v>37.008589999999998</v>
      </c>
      <c r="G61" s="5">
        <v>39.949669999999998</v>
      </c>
      <c r="H61" s="5">
        <v>40.930029999999995</v>
      </c>
      <c r="I61" s="5">
        <v>40.43985</v>
      </c>
      <c r="J61" s="5">
        <v>38.23404</v>
      </c>
      <c r="K61" s="5">
        <v>33.822420000000001</v>
      </c>
      <c r="L61" s="5">
        <v>28.430439999999997</v>
      </c>
      <c r="M61" s="5">
        <v>23.283549999999998</v>
      </c>
      <c r="N61" s="5">
        <v>21.077739999999999</v>
      </c>
    </row>
    <row r="62" spans="2:133" x14ac:dyDescent="0.25">
      <c r="B62" s="1">
        <v>30</v>
      </c>
      <c r="C62" s="5">
        <v>21.077739999999999</v>
      </c>
      <c r="D62" s="5">
        <v>25.734449999999999</v>
      </c>
      <c r="E62" s="5">
        <v>31.37152</v>
      </c>
      <c r="F62" s="5">
        <v>36.763500000000001</v>
      </c>
      <c r="G62" s="5">
        <v>39.949669999999998</v>
      </c>
      <c r="H62" s="5">
        <v>41.17512</v>
      </c>
      <c r="I62" s="5">
        <v>40.684940000000005</v>
      </c>
      <c r="J62" s="5">
        <v>37.988949999999996</v>
      </c>
      <c r="K62" s="5">
        <v>33.332239999999999</v>
      </c>
      <c r="L62" s="5">
        <v>27.695170000000001</v>
      </c>
      <c r="M62" s="5">
        <v>22.303189999999997</v>
      </c>
      <c r="N62" s="5">
        <v>19.852289999999996</v>
      </c>
    </row>
    <row r="63" spans="2:133" x14ac:dyDescent="0.25">
      <c r="B63" s="1">
        <v>32</v>
      </c>
      <c r="C63" s="5">
        <v>19.852289999999996</v>
      </c>
      <c r="D63" s="5">
        <v>24.754089999999998</v>
      </c>
      <c r="E63" s="5">
        <v>30.636249999999997</v>
      </c>
      <c r="F63" s="5">
        <v>35.538049999999998</v>
      </c>
      <c r="G63" s="5">
        <v>39.949669999999998</v>
      </c>
      <c r="H63" s="5">
        <v>41.420209999999997</v>
      </c>
      <c r="I63" s="5">
        <v>40.684940000000005</v>
      </c>
      <c r="J63" s="5">
        <v>37.988949999999996</v>
      </c>
      <c r="K63" s="5">
        <v>32.842059999999996</v>
      </c>
      <c r="L63" s="5">
        <v>26.71481</v>
      </c>
      <c r="M63" s="5">
        <v>21.077739999999999</v>
      </c>
      <c r="N63" s="5">
        <v>18.626839999999998</v>
      </c>
    </row>
    <row r="64" spans="2:133" x14ac:dyDescent="0.25">
      <c r="B64" s="1">
        <v>34</v>
      </c>
      <c r="C64" s="5">
        <v>18.626839999999998</v>
      </c>
      <c r="D64" s="5">
        <v>23.773729999999997</v>
      </c>
      <c r="E64" s="5">
        <v>29.900979999999997</v>
      </c>
      <c r="F64" s="5">
        <v>36.028229999999994</v>
      </c>
      <c r="G64" s="5">
        <v>39.949669999999998</v>
      </c>
      <c r="H64" s="5">
        <v>41.665299999999995</v>
      </c>
      <c r="I64" s="5">
        <v>40.930029999999995</v>
      </c>
      <c r="J64" s="5">
        <v>37.49877</v>
      </c>
      <c r="K64" s="5">
        <v>32.106789999999997</v>
      </c>
      <c r="L64" s="5">
        <v>25.489359999999998</v>
      </c>
      <c r="M64" s="5">
        <v>19.852289999999996</v>
      </c>
      <c r="N64" s="5">
        <v>17.401389999999999</v>
      </c>
    </row>
    <row r="65" spans="2:14" x14ac:dyDescent="0.25">
      <c r="B65" s="1">
        <v>36</v>
      </c>
      <c r="C65" s="5">
        <v>17.401389999999999</v>
      </c>
      <c r="D65" s="5">
        <v>22.548279999999998</v>
      </c>
      <c r="E65" s="5">
        <v>28.92062</v>
      </c>
      <c r="F65" s="5">
        <v>35.783139999999996</v>
      </c>
      <c r="G65" s="5">
        <v>39.949669999999998</v>
      </c>
      <c r="H65" s="5">
        <v>41.665299999999995</v>
      </c>
      <c r="I65" s="5">
        <v>40.930029999999995</v>
      </c>
      <c r="J65" s="5">
        <v>37.49877</v>
      </c>
      <c r="K65" s="5">
        <v>31.616609999999998</v>
      </c>
      <c r="L65" s="5">
        <v>24.509</v>
      </c>
      <c r="M65" s="5">
        <v>18.626839999999998</v>
      </c>
      <c r="N65" s="5">
        <v>16.175939999999997</v>
      </c>
    </row>
    <row r="66" spans="2:14" x14ac:dyDescent="0.25">
      <c r="B66" s="1">
        <v>38</v>
      </c>
      <c r="C66" s="5">
        <v>16.175939999999997</v>
      </c>
      <c r="D66" s="5">
        <v>21.567920000000001</v>
      </c>
      <c r="E66" s="5">
        <v>28.18535</v>
      </c>
      <c r="F66" s="5">
        <v>35.292960000000001</v>
      </c>
      <c r="G66" s="5">
        <v>39.949669999999998</v>
      </c>
      <c r="H66" s="5">
        <v>41.91039</v>
      </c>
      <c r="I66" s="5">
        <v>40.930029999999995</v>
      </c>
      <c r="J66" s="5">
        <v>37.008589999999998</v>
      </c>
      <c r="K66" s="5">
        <v>30.636249999999997</v>
      </c>
      <c r="L66" s="5">
        <v>23.528639999999999</v>
      </c>
      <c r="M66" s="5">
        <v>17.401389999999999</v>
      </c>
      <c r="N66" s="5">
        <v>14.705399999999999</v>
      </c>
    </row>
    <row r="67" spans="2:14" x14ac:dyDescent="0.25">
      <c r="B67" s="1">
        <v>40</v>
      </c>
      <c r="C67" s="5">
        <v>14.950489999999999</v>
      </c>
      <c r="D67" s="5">
        <v>20.342470000000002</v>
      </c>
      <c r="E67" s="5">
        <v>27.204989999999999</v>
      </c>
      <c r="F67" s="5">
        <v>34.802779999999998</v>
      </c>
      <c r="G67" s="5">
        <v>39.704579999999993</v>
      </c>
      <c r="H67" s="5">
        <v>41.91039</v>
      </c>
      <c r="I67" s="5">
        <v>40.930029999999995</v>
      </c>
      <c r="J67" s="5">
        <v>36.763500000000001</v>
      </c>
      <c r="K67" s="5">
        <v>29.900979999999997</v>
      </c>
      <c r="L67" s="5">
        <v>22.548279999999998</v>
      </c>
      <c r="M67" s="5">
        <v>16.421029999999998</v>
      </c>
      <c r="N67" s="5">
        <v>13.725039999999998</v>
      </c>
    </row>
    <row r="68" spans="2:14" x14ac:dyDescent="0.25">
      <c r="B68" s="1">
        <v>42</v>
      </c>
      <c r="C68" s="5">
        <v>13.725039999999998</v>
      </c>
      <c r="D68" s="5">
        <v>19.11702</v>
      </c>
      <c r="E68" s="5">
        <v>26.224629999999998</v>
      </c>
      <c r="F68" s="5">
        <v>34.067509999999999</v>
      </c>
      <c r="G68" s="5">
        <v>39.459490000000002</v>
      </c>
      <c r="H68" s="5">
        <v>41.91039</v>
      </c>
      <c r="I68" s="5">
        <v>40.930029999999995</v>
      </c>
      <c r="J68" s="5">
        <v>36.273319999999998</v>
      </c>
      <c r="K68" s="5">
        <v>29.165710000000001</v>
      </c>
      <c r="L68" s="5">
        <v>21.322829999999996</v>
      </c>
      <c r="M68" s="5">
        <v>15.19558</v>
      </c>
      <c r="N68" s="5">
        <v>12.499589999999998</v>
      </c>
    </row>
    <row r="69" spans="2:14" x14ac:dyDescent="0.25">
      <c r="B69" s="1">
        <v>44</v>
      </c>
      <c r="C69" s="5">
        <v>12.499589999999998</v>
      </c>
      <c r="D69" s="5">
        <v>17.891569999999998</v>
      </c>
      <c r="E69" s="5">
        <v>25.24427</v>
      </c>
      <c r="F69" s="5">
        <v>33.577329999999996</v>
      </c>
      <c r="G69" s="5">
        <v>39.214399999999998</v>
      </c>
      <c r="H69" s="5">
        <v>41.91039</v>
      </c>
      <c r="I69" s="5">
        <v>40.684940000000005</v>
      </c>
      <c r="J69" s="5">
        <v>36.028229999999994</v>
      </c>
      <c r="K69" s="5">
        <v>28.430439999999997</v>
      </c>
      <c r="L69" s="5">
        <v>20.342470000000002</v>
      </c>
      <c r="M69" s="5">
        <v>13.970129999999999</v>
      </c>
      <c r="N69" s="5">
        <v>11.02905</v>
      </c>
    </row>
    <row r="70" spans="2:14" x14ac:dyDescent="0.25">
      <c r="B70" s="1">
        <v>46</v>
      </c>
      <c r="C70" s="5">
        <v>11.274139999999999</v>
      </c>
      <c r="D70" s="5">
        <v>16.911210000000001</v>
      </c>
      <c r="E70" s="5">
        <v>24.263909999999999</v>
      </c>
      <c r="F70" s="5">
        <v>32.842059999999996</v>
      </c>
      <c r="G70" s="5">
        <v>39.214399999999998</v>
      </c>
      <c r="H70" s="5">
        <v>41.91039</v>
      </c>
      <c r="I70" s="5">
        <v>40.684940000000005</v>
      </c>
      <c r="J70" s="5">
        <v>35.292960000000001</v>
      </c>
      <c r="K70" s="5">
        <v>27.450079999999996</v>
      </c>
      <c r="L70" s="5">
        <v>19.11702</v>
      </c>
      <c r="M70" s="5">
        <v>12.499589999999998</v>
      </c>
      <c r="N70" s="5">
        <v>9.8035999999999994</v>
      </c>
    </row>
    <row r="71" spans="2:14" x14ac:dyDescent="0.25">
      <c r="B71" s="1">
        <v>48</v>
      </c>
      <c r="C71" s="5">
        <v>10.048689999999999</v>
      </c>
      <c r="D71" s="5">
        <v>15.68576</v>
      </c>
      <c r="E71" s="5">
        <v>23.283549999999998</v>
      </c>
      <c r="F71" s="5">
        <v>32.106789999999997</v>
      </c>
      <c r="G71" s="5">
        <v>38.724220000000003</v>
      </c>
      <c r="H71" s="5">
        <v>41.91039</v>
      </c>
      <c r="I71" s="5">
        <v>40.43985</v>
      </c>
      <c r="J71" s="5">
        <v>34.802779999999998</v>
      </c>
      <c r="K71" s="5">
        <v>26.71481</v>
      </c>
      <c r="L71" s="5">
        <v>18.136659999999999</v>
      </c>
      <c r="M71" s="5">
        <v>11.51923</v>
      </c>
      <c r="N71" s="5">
        <v>8.8232400000000002</v>
      </c>
    </row>
    <row r="72" spans="2:14" x14ac:dyDescent="0.25">
      <c r="B72" s="1">
        <v>50</v>
      </c>
      <c r="C72" s="5">
        <v>8.8232400000000002</v>
      </c>
      <c r="D72" s="5">
        <v>14.46031</v>
      </c>
      <c r="E72" s="5">
        <v>22.303189999999997</v>
      </c>
      <c r="F72" s="5">
        <v>31.616609999999998</v>
      </c>
      <c r="G72" s="5">
        <v>38.479129999999998</v>
      </c>
      <c r="H72" s="5">
        <v>41.665299999999995</v>
      </c>
      <c r="I72" s="5">
        <v>40.194759999999995</v>
      </c>
      <c r="J72" s="5">
        <v>34.312599999999996</v>
      </c>
      <c r="K72" s="5">
        <v>25.734449999999999</v>
      </c>
      <c r="L72" s="5">
        <v>16.911210000000001</v>
      </c>
      <c r="M72" s="5">
        <v>10.29378</v>
      </c>
      <c r="N72" s="5">
        <v>7.5977899999999998</v>
      </c>
    </row>
    <row r="73" spans="2:14" x14ac:dyDescent="0.25">
      <c r="B73" s="1">
        <v>52</v>
      </c>
      <c r="C73" s="5">
        <v>7.5977899999999998</v>
      </c>
      <c r="D73" s="5">
        <v>13.234859999999999</v>
      </c>
      <c r="E73" s="5">
        <v>21.077739999999999</v>
      </c>
      <c r="F73" s="5">
        <v>30.881339999999998</v>
      </c>
      <c r="G73" s="5">
        <v>38.23404</v>
      </c>
      <c r="H73" s="5">
        <v>41.665299999999995</v>
      </c>
      <c r="I73" s="5">
        <v>40.194759999999995</v>
      </c>
      <c r="J73" s="5">
        <v>33.822420000000001</v>
      </c>
      <c r="K73" s="5">
        <v>24.754089999999998</v>
      </c>
      <c r="L73" s="5">
        <v>15.68576</v>
      </c>
      <c r="M73" s="5">
        <v>9.0683299999999996</v>
      </c>
      <c r="N73" s="5">
        <v>6.3723399999999994</v>
      </c>
    </row>
    <row r="74" spans="2:14" x14ac:dyDescent="0.25">
      <c r="B74" s="1">
        <v>54</v>
      </c>
      <c r="C74" s="5">
        <v>6.6174299999999997</v>
      </c>
      <c r="D74" s="5">
        <v>12.009410000000001</v>
      </c>
      <c r="E74" s="5">
        <v>20.097379999999998</v>
      </c>
      <c r="F74" s="5">
        <v>29.900979999999997</v>
      </c>
      <c r="G74" s="5">
        <v>37.743859999999998</v>
      </c>
      <c r="H74" s="5">
        <v>41.420209999999997</v>
      </c>
      <c r="I74" s="5">
        <v>39.704579999999993</v>
      </c>
      <c r="J74" s="5">
        <v>33.332239999999999</v>
      </c>
      <c r="K74" s="5">
        <v>23.773729999999997</v>
      </c>
      <c r="L74" s="5">
        <v>14.46031</v>
      </c>
      <c r="M74" s="5">
        <v>7.8428800000000001</v>
      </c>
      <c r="N74" s="5">
        <v>5.14689</v>
      </c>
    </row>
    <row r="75" spans="2:14" x14ac:dyDescent="0.25">
      <c r="B75" s="1">
        <v>56</v>
      </c>
      <c r="C75" s="5">
        <v>5.3919800000000002</v>
      </c>
      <c r="D75" s="5">
        <v>10.78396</v>
      </c>
      <c r="E75" s="5">
        <v>18.871929999999999</v>
      </c>
      <c r="F75" s="5">
        <v>29.165710000000001</v>
      </c>
      <c r="G75" s="5">
        <v>37.49877</v>
      </c>
      <c r="H75" s="5">
        <v>41.420209999999997</v>
      </c>
      <c r="I75" s="5">
        <v>39.704579999999993</v>
      </c>
      <c r="J75" s="5">
        <v>32.596969999999999</v>
      </c>
      <c r="K75" s="5">
        <v>22.793369999999999</v>
      </c>
      <c r="L75" s="5">
        <v>13.234859999999999</v>
      </c>
      <c r="M75" s="5">
        <v>6.6174299999999997</v>
      </c>
      <c r="N75" s="5">
        <v>4.1665299999999998</v>
      </c>
    </row>
    <row r="76" spans="2:14" x14ac:dyDescent="0.25">
      <c r="B76" s="1">
        <v>58</v>
      </c>
      <c r="C76" s="5">
        <v>4.4116200000000001</v>
      </c>
      <c r="D76" s="5">
        <v>9.5585100000000001</v>
      </c>
      <c r="E76" s="5">
        <v>17.64648</v>
      </c>
      <c r="F76" s="5">
        <v>28.430439999999997</v>
      </c>
      <c r="G76" s="5">
        <v>37.008589999999998</v>
      </c>
      <c r="H76" s="5">
        <v>41.420209999999997</v>
      </c>
      <c r="I76" s="5">
        <v>39.459490000000002</v>
      </c>
      <c r="J76" s="5">
        <v>32.106789999999997</v>
      </c>
      <c r="K76" s="5">
        <v>21.813009999999998</v>
      </c>
      <c r="L76" s="5">
        <v>12.009410000000001</v>
      </c>
      <c r="M76" s="5">
        <v>5.3919800000000002</v>
      </c>
      <c r="N76" s="5">
        <v>3.1861699999999997</v>
      </c>
    </row>
    <row r="77" spans="2:14" x14ac:dyDescent="0.25">
      <c r="B77" s="1">
        <v>60</v>
      </c>
      <c r="C77" s="5">
        <v>3.1861699999999997</v>
      </c>
      <c r="D77" s="5">
        <v>8.3330599999999997</v>
      </c>
      <c r="E77" s="5">
        <v>16.666119999999999</v>
      </c>
      <c r="F77" s="5">
        <v>27.450079999999996</v>
      </c>
      <c r="G77" s="5">
        <v>36.518409999999996</v>
      </c>
      <c r="H77" s="5">
        <v>41.17512</v>
      </c>
      <c r="I77" s="5">
        <v>39.214399999999998</v>
      </c>
      <c r="J77" s="5">
        <v>31.37152</v>
      </c>
      <c r="K77" s="5">
        <v>20.58756</v>
      </c>
      <c r="L77" s="5">
        <v>10.78396</v>
      </c>
      <c r="M77" s="5">
        <v>4.4116200000000001</v>
      </c>
      <c r="N77" s="5">
        <v>2.20581</v>
      </c>
    </row>
    <row r="78" spans="2:14" x14ac:dyDescent="0.25">
      <c r="B78" s="1">
        <v>62</v>
      </c>
      <c r="C78" s="5">
        <v>2.20581</v>
      </c>
      <c r="D78" s="5">
        <v>7.1076099999999993</v>
      </c>
      <c r="E78" s="5">
        <v>15.440669999999999</v>
      </c>
      <c r="F78" s="5">
        <v>26.71481</v>
      </c>
      <c r="G78" s="5">
        <v>36.273319999999998</v>
      </c>
      <c r="H78" s="5">
        <v>41.17512</v>
      </c>
      <c r="I78" s="5">
        <v>38.96931</v>
      </c>
      <c r="J78" s="5">
        <v>30.636249999999997</v>
      </c>
      <c r="K78" s="5">
        <v>19.607199999999999</v>
      </c>
      <c r="L78" s="5">
        <v>9.8035999999999994</v>
      </c>
      <c r="M78" s="5">
        <v>3.4312599999999995</v>
      </c>
      <c r="N78" s="5">
        <v>1.2254499999999999</v>
      </c>
    </row>
    <row r="79" spans="2:14" x14ac:dyDescent="0.25">
      <c r="B79" s="1">
        <v>64</v>
      </c>
      <c r="C79" s="5">
        <v>1.47054</v>
      </c>
      <c r="D79" s="5">
        <v>5.8821599999999998</v>
      </c>
      <c r="E79" s="5">
        <v>14.215219999999999</v>
      </c>
      <c r="F79" s="5">
        <v>25.734449999999999</v>
      </c>
      <c r="G79" s="5">
        <v>36.028229999999994</v>
      </c>
      <c r="H79" s="5">
        <v>41.17512</v>
      </c>
      <c r="I79" s="5">
        <v>38.724220000000003</v>
      </c>
      <c r="J79" s="5">
        <v>29.900979999999997</v>
      </c>
      <c r="K79" s="5">
        <v>18.38175</v>
      </c>
      <c r="L79" s="5">
        <v>8.5781499999999991</v>
      </c>
      <c r="M79" s="5">
        <v>2.4508999999999999</v>
      </c>
      <c r="N79" s="5">
        <v>0.49018</v>
      </c>
    </row>
    <row r="80" spans="2:14" x14ac:dyDescent="0.25">
      <c r="B80" s="1">
        <v>66</v>
      </c>
      <c r="C80" s="1">
        <v>0.49018</v>
      </c>
      <c r="D80" s="1">
        <v>4.9017999999999997</v>
      </c>
      <c r="E80" s="1">
        <v>12.989769999999998</v>
      </c>
      <c r="F80" s="1">
        <v>24.754089999999998</v>
      </c>
      <c r="G80" s="1">
        <v>35.538049999999998</v>
      </c>
      <c r="H80" s="1">
        <v>41.420209999999997</v>
      </c>
      <c r="I80" s="1">
        <v>38.724220000000003</v>
      </c>
      <c r="J80" s="1">
        <v>29.410799999999998</v>
      </c>
      <c r="K80" s="1">
        <v>17.401389999999999</v>
      </c>
      <c r="L80" s="1">
        <v>7.1076099999999993</v>
      </c>
      <c r="M80" s="1">
        <v>1.47054</v>
      </c>
      <c r="N80" s="1">
        <v>0</v>
      </c>
    </row>
    <row r="81" spans="2:14" x14ac:dyDescent="0.25">
      <c r="B81" s="1">
        <v>68</v>
      </c>
      <c r="C81" s="1">
        <v>0</v>
      </c>
      <c r="D81" s="1">
        <v>3.6763499999999998</v>
      </c>
      <c r="E81" s="1">
        <v>11.76432</v>
      </c>
      <c r="F81" s="1">
        <v>24.018820000000002</v>
      </c>
      <c r="G81" s="1">
        <v>35.292960000000001</v>
      </c>
      <c r="H81" s="1">
        <v>41.91039</v>
      </c>
      <c r="I81" s="1">
        <v>38.96931</v>
      </c>
      <c r="J81" s="1">
        <v>28.675529999999995</v>
      </c>
      <c r="K81" s="1">
        <v>16.175939999999997</v>
      </c>
      <c r="L81" s="1">
        <v>5.8821599999999998</v>
      </c>
      <c r="M81" s="1">
        <v>0.73526999999999998</v>
      </c>
      <c r="N81" s="1">
        <v>0</v>
      </c>
    </row>
    <row r="82" spans="2:14" x14ac:dyDescent="0.25">
      <c r="B82" s="1">
        <v>70</v>
      </c>
      <c r="C82" s="1">
        <v>0</v>
      </c>
      <c r="D82" s="1">
        <v>2.6959900000000001</v>
      </c>
      <c r="E82" s="1">
        <v>10.29378</v>
      </c>
      <c r="F82" s="1">
        <v>23.038460000000001</v>
      </c>
      <c r="G82" s="1">
        <v>35.292960000000001</v>
      </c>
      <c r="H82" s="1">
        <v>42.400570000000002</v>
      </c>
      <c r="I82" s="1">
        <v>39.459490000000002</v>
      </c>
      <c r="J82" s="1">
        <v>27.940259999999999</v>
      </c>
      <c r="K82" s="1">
        <v>14.950489999999999</v>
      </c>
      <c r="L82" s="1">
        <v>4.9017999999999997</v>
      </c>
      <c r="M82" s="1">
        <v>0</v>
      </c>
      <c r="N82" s="1">
        <v>0</v>
      </c>
    </row>
    <row r="87" spans="2:14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</sheetData>
  <pageMargins left="0.7" right="0.7" top="0.75" bottom="0.75" header="0.3" footer="0.3"/>
  <ignoredErrors>
    <ignoredError sqref="DD7:DO8 DQ8 DQ7 DS7:EB7 DS6:EB6 DS8:EB8 DF6:DO6" emptyCellReference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B2:BA16"/>
  <sheetViews>
    <sheetView zoomScale="40" zoomScaleNormal="40" workbookViewId="0">
      <selection activeCell="AI45" sqref="AI45"/>
    </sheetView>
  </sheetViews>
  <sheetFormatPr baseColWidth="10" defaultRowHeight="15" x14ac:dyDescent="0.25"/>
  <cols>
    <col min="1" max="1" width="5.7109375" customWidth="1"/>
    <col min="2" max="2" width="25.5703125" bestFit="1" customWidth="1"/>
    <col min="3" max="14" width="9.140625" customWidth="1"/>
    <col min="15" max="15" width="6.85546875" bestFit="1" customWidth="1"/>
    <col min="33" max="33" width="7.85546875" bestFit="1" customWidth="1"/>
  </cols>
  <sheetData>
    <row r="2" spans="2:53" x14ac:dyDescent="0.25">
      <c r="B2" s="103" t="s">
        <v>157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  <c r="T2" s="103" t="s">
        <v>157</v>
      </c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5"/>
      <c r="AL2" s="103" t="s">
        <v>157</v>
      </c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5"/>
    </row>
    <row r="3" spans="2:53" x14ac:dyDescent="0.25">
      <c r="B3" s="4"/>
      <c r="T3" s="4"/>
      <c r="AL3" s="4"/>
    </row>
    <row r="4" spans="2:53" x14ac:dyDescent="0.25">
      <c r="B4" s="106" t="s">
        <v>227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T4" s="106" t="s">
        <v>225</v>
      </c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8"/>
      <c r="AL4" s="106" t="s">
        <v>226</v>
      </c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8"/>
    </row>
    <row r="5" spans="2:53" x14ac:dyDescent="0.25">
      <c r="B5" s="1"/>
      <c r="C5" s="32" t="s">
        <v>45</v>
      </c>
      <c r="D5" s="32" t="s">
        <v>46</v>
      </c>
      <c r="E5" s="32" t="s">
        <v>47</v>
      </c>
      <c r="F5" s="32" t="s">
        <v>48</v>
      </c>
      <c r="G5" s="32" t="s">
        <v>49</v>
      </c>
      <c r="H5" s="32" t="s">
        <v>50</v>
      </c>
      <c r="I5" s="32" t="s">
        <v>51</v>
      </c>
      <c r="J5" s="32" t="s">
        <v>52</v>
      </c>
      <c r="K5" s="32" t="s">
        <v>53</v>
      </c>
      <c r="L5" s="32" t="s">
        <v>54</v>
      </c>
      <c r="M5" s="32" t="s">
        <v>55</v>
      </c>
      <c r="N5" s="32" t="s">
        <v>56</v>
      </c>
      <c r="T5" s="1"/>
      <c r="U5" s="32" t="s">
        <v>27</v>
      </c>
      <c r="V5" s="32" t="s">
        <v>10</v>
      </c>
      <c r="W5" s="32" t="s">
        <v>11</v>
      </c>
      <c r="X5" s="32" t="s">
        <v>28</v>
      </c>
      <c r="Y5" s="32" t="s">
        <v>13</v>
      </c>
      <c r="Z5" s="32" t="s">
        <v>14</v>
      </c>
      <c r="AA5" s="32" t="s">
        <v>15</v>
      </c>
      <c r="AB5" s="32" t="s">
        <v>29</v>
      </c>
      <c r="AC5" s="32" t="s">
        <v>17</v>
      </c>
      <c r="AD5" s="32" t="s">
        <v>18</v>
      </c>
      <c r="AE5" s="32" t="s">
        <v>19</v>
      </c>
      <c r="AF5" s="32" t="s">
        <v>30</v>
      </c>
      <c r="AL5" s="1"/>
      <c r="AM5" s="32" t="s">
        <v>27</v>
      </c>
      <c r="AN5" s="32" t="s">
        <v>10</v>
      </c>
      <c r="AO5" s="32" t="s">
        <v>11</v>
      </c>
      <c r="AP5" s="32" t="s">
        <v>28</v>
      </c>
      <c r="AQ5" s="32" t="s">
        <v>13</v>
      </c>
      <c r="AR5" s="32" t="s">
        <v>14</v>
      </c>
      <c r="AS5" s="32" t="s">
        <v>15</v>
      </c>
      <c r="AT5" s="32" t="s">
        <v>29</v>
      </c>
      <c r="AU5" s="32" t="s">
        <v>17</v>
      </c>
      <c r="AV5" s="32" t="s">
        <v>18</v>
      </c>
      <c r="AW5" s="32" t="s">
        <v>19</v>
      </c>
      <c r="AX5" s="32" t="s">
        <v>30</v>
      </c>
    </row>
    <row r="6" spans="2:53" x14ac:dyDescent="0.25">
      <c r="B6" s="3" t="s">
        <v>223</v>
      </c>
      <c r="C6" s="33">
        <v>19.238185031865026</v>
      </c>
      <c r="D6" s="33">
        <v>41.947716755502171</v>
      </c>
      <c r="E6" s="33">
        <v>69.80765008366555</v>
      </c>
      <c r="F6" s="33">
        <v>101.89337819830102</v>
      </c>
      <c r="G6" s="33">
        <v>95.610511126978224</v>
      </c>
      <c r="H6" s="33">
        <v>55.960055304371799</v>
      </c>
      <c r="I6" s="33">
        <v>37.490420435856571</v>
      </c>
      <c r="J6" s="33">
        <v>38.880655997957192</v>
      </c>
      <c r="K6" s="33">
        <v>39.855209805009324</v>
      </c>
      <c r="L6" s="33">
        <v>83.80242017636553</v>
      </c>
      <c r="M6" s="33">
        <v>93.009855087523647</v>
      </c>
      <c r="N6" s="33">
        <v>48.586004749581242</v>
      </c>
      <c r="O6" s="34">
        <v>726.08206275297732</v>
      </c>
      <c r="P6" s="35"/>
      <c r="T6" s="3" t="s">
        <v>223</v>
      </c>
      <c r="U6" s="33">
        <v>16.191904519960179</v>
      </c>
      <c r="V6" s="33">
        <v>53.222399323700905</v>
      </c>
      <c r="W6" s="33">
        <v>84.300000000000011</v>
      </c>
      <c r="X6" s="33">
        <v>168.1</v>
      </c>
      <c r="Y6" s="33">
        <v>203.35111784924584</v>
      </c>
      <c r="Z6" s="33">
        <v>109.24729658005758</v>
      </c>
      <c r="AA6" s="33">
        <v>75.899999999999991</v>
      </c>
      <c r="AB6" s="33">
        <v>57.886998697808821</v>
      </c>
      <c r="AC6" s="33">
        <v>32.506375818954332</v>
      </c>
      <c r="AD6" s="33">
        <v>94.516928055057903</v>
      </c>
      <c r="AE6" s="33">
        <v>154.509611993969</v>
      </c>
      <c r="AF6" s="33">
        <v>54.2</v>
      </c>
      <c r="AG6" s="34">
        <v>1103.9326328387544</v>
      </c>
      <c r="AH6" s="35"/>
      <c r="AL6" s="3" t="s">
        <v>223</v>
      </c>
      <c r="AM6" s="33">
        <v>42.5</v>
      </c>
      <c r="AN6" s="33">
        <v>17.5</v>
      </c>
      <c r="AO6" s="33">
        <v>57.2</v>
      </c>
      <c r="AP6" s="33">
        <v>49.29999999999999</v>
      </c>
      <c r="AQ6" s="33">
        <v>27</v>
      </c>
      <c r="AR6" s="33">
        <v>42.7</v>
      </c>
      <c r="AS6" s="33">
        <v>37</v>
      </c>
      <c r="AT6" s="33">
        <v>24.7</v>
      </c>
      <c r="AU6" s="33">
        <v>30.3</v>
      </c>
      <c r="AV6" s="33">
        <v>49.5</v>
      </c>
      <c r="AW6" s="33">
        <v>72</v>
      </c>
      <c r="AX6" s="33">
        <v>3.4000000000000004</v>
      </c>
      <c r="AY6" s="34">
        <v>453.09999999999997</v>
      </c>
      <c r="AZ6" s="35"/>
    </row>
    <row r="7" spans="2:53" x14ac:dyDescent="0.25">
      <c r="B7" s="3" t="s">
        <v>158</v>
      </c>
      <c r="C7" s="33">
        <v>88.088036854131033</v>
      </c>
      <c r="D7" s="33">
        <v>86.680989239308772</v>
      </c>
      <c r="E7" s="33">
        <v>83.304050560402743</v>
      </c>
      <c r="F7" s="33">
        <v>77.118483386345716</v>
      </c>
      <c r="G7" s="33">
        <v>76.342733295312698</v>
      </c>
      <c r="H7" s="33">
        <v>81.262540662643133</v>
      </c>
      <c r="I7" s="33">
        <v>86.602747775434906</v>
      </c>
      <c r="J7" s="33">
        <v>87.15194802387866</v>
      </c>
      <c r="K7" s="33">
        <v>86.930869347133822</v>
      </c>
      <c r="L7" s="33">
        <v>84.458536440056719</v>
      </c>
      <c r="M7" s="33">
        <v>77.616843907683915</v>
      </c>
      <c r="N7" s="33">
        <v>80.481270643918478</v>
      </c>
      <c r="O7" s="34">
        <v>996.03905013625058</v>
      </c>
      <c r="P7" s="35"/>
      <c r="R7" s="10"/>
      <c r="T7" s="3" t="s">
        <v>158</v>
      </c>
      <c r="U7" s="33">
        <v>86.744201861912259</v>
      </c>
      <c r="V7" s="33">
        <v>91.934507481958491</v>
      </c>
      <c r="W7" s="33">
        <v>89.536157033622786</v>
      </c>
      <c r="X7" s="33">
        <v>85.337912951773831</v>
      </c>
      <c r="Y7" s="33">
        <v>76.15989410429664</v>
      </c>
      <c r="Z7" s="33">
        <v>74.036313562933813</v>
      </c>
      <c r="AA7" s="33">
        <v>80.926341606026071</v>
      </c>
      <c r="AB7" s="33">
        <v>75.631392832578413</v>
      </c>
      <c r="AC7" s="33">
        <v>88.633656766792114</v>
      </c>
      <c r="AD7" s="33">
        <v>75.826300497781162</v>
      </c>
      <c r="AE7" s="33">
        <v>73.978217400403096</v>
      </c>
      <c r="AF7" s="33">
        <v>73.798173537194188</v>
      </c>
      <c r="AG7" s="34">
        <v>972.54306963727288</v>
      </c>
      <c r="AH7" s="35"/>
      <c r="AL7" s="3" t="s">
        <v>158</v>
      </c>
      <c r="AM7" s="33">
        <v>81.637928666159027</v>
      </c>
      <c r="AN7" s="33">
        <v>90.728614134758843</v>
      </c>
      <c r="AO7" s="33">
        <v>88.556849626188011</v>
      </c>
      <c r="AP7" s="33">
        <v>92.038521331498018</v>
      </c>
      <c r="AQ7" s="33">
        <v>93.744944576629564</v>
      </c>
      <c r="AR7" s="33">
        <v>86.435944572193435</v>
      </c>
      <c r="AS7" s="33">
        <v>91.916219062166732</v>
      </c>
      <c r="AT7" s="33">
        <v>89.528021452671382</v>
      </c>
      <c r="AU7" s="33">
        <v>102.44717825935352</v>
      </c>
      <c r="AV7" s="33">
        <v>96.557265274507927</v>
      </c>
      <c r="AW7" s="33">
        <v>84.626146847406261</v>
      </c>
      <c r="AX7" s="33">
        <v>91.410896721524736</v>
      </c>
      <c r="AY7" s="34">
        <v>1089.6285305250576</v>
      </c>
      <c r="AZ7" s="35"/>
    </row>
    <row r="8" spans="2:53" x14ac:dyDescent="0.25">
      <c r="B8" s="3" t="s">
        <v>159</v>
      </c>
      <c r="C8" s="7">
        <f>+C7-C6</f>
        <v>68.849851822266004</v>
      </c>
      <c r="D8" s="7">
        <f t="shared" ref="D8:N8" si="0">+D7-D6</f>
        <v>44.733272483806601</v>
      </c>
      <c r="E8" s="7">
        <f t="shared" si="0"/>
        <v>13.496400476737193</v>
      </c>
      <c r="F8" s="7">
        <f>+F7-F6</f>
        <v>-24.774894811955306</v>
      </c>
      <c r="G8" s="7">
        <f t="shared" si="0"/>
        <v>-19.267777831665526</v>
      </c>
      <c r="H8" s="7">
        <f t="shared" si="0"/>
        <v>25.302485358271333</v>
      </c>
      <c r="I8" s="7">
        <f t="shared" si="0"/>
        <v>49.112327339578336</v>
      </c>
      <c r="J8" s="7">
        <f t="shared" si="0"/>
        <v>48.271292025921468</v>
      </c>
      <c r="K8" s="7">
        <f t="shared" si="0"/>
        <v>47.075659542124498</v>
      </c>
      <c r="L8" s="7">
        <f t="shared" si="0"/>
        <v>0.65611626369118881</v>
      </c>
      <c r="M8" s="7">
        <f t="shared" si="0"/>
        <v>-15.393011179839732</v>
      </c>
      <c r="N8" s="7">
        <f t="shared" si="0"/>
        <v>31.895265894337236</v>
      </c>
      <c r="O8" s="10"/>
      <c r="T8" s="3" t="s">
        <v>159</v>
      </c>
      <c r="U8" s="7">
        <f>+U7-U6</f>
        <v>70.552297341952084</v>
      </c>
      <c r="V8" s="7">
        <f t="shared" ref="V8:AF8" si="1">+V7-V6</f>
        <v>38.712108158257585</v>
      </c>
      <c r="W8" s="7">
        <f t="shared" si="1"/>
        <v>5.2361570336227743</v>
      </c>
      <c r="X8" s="7">
        <f t="shared" si="1"/>
        <v>-82.762087048226164</v>
      </c>
      <c r="Y8" s="7">
        <f t="shared" si="1"/>
        <v>-127.1912237449492</v>
      </c>
      <c r="Z8" s="7">
        <f t="shared" si="1"/>
        <v>-35.210983017123766</v>
      </c>
      <c r="AA8" s="7">
        <f t="shared" si="1"/>
        <v>5.0263416060260795</v>
      </c>
      <c r="AB8" s="7">
        <f t="shared" si="1"/>
        <v>17.744394134769593</v>
      </c>
      <c r="AC8" s="7">
        <f t="shared" si="1"/>
        <v>56.127280947837782</v>
      </c>
      <c r="AD8" s="7">
        <f t="shared" si="1"/>
        <v>-18.690627557276741</v>
      </c>
      <c r="AE8" s="7">
        <f t="shared" si="1"/>
        <v>-80.531394593565906</v>
      </c>
      <c r="AF8" s="7">
        <f t="shared" si="1"/>
        <v>19.598173537194185</v>
      </c>
      <c r="AL8" s="3" t="s">
        <v>159</v>
      </c>
      <c r="AM8" s="7">
        <f t="shared" ref="AM8:AX8" si="2">+AM7-AM6</f>
        <v>39.137928666159027</v>
      </c>
      <c r="AN8" s="7">
        <f t="shared" si="2"/>
        <v>73.228614134758843</v>
      </c>
      <c r="AO8" s="7">
        <f t="shared" si="2"/>
        <v>31.356849626188009</v>
      </c>
      <c r="AP8" s="7">
        <f t="shared" si="2"/>
        <v>42.738521331498028</v>
      </c>
      <c r="AQ8" s="7">
        <f t="shared" si="2"/>
        <v>66.744944576629564</v>
      </c>
      <c r="AR8" s="7">
        <f t="shared" si="2"/>
        <v>43.735944572193432</v>
      </c>
      <c r="AS8" s="7">
        <f t="shared" si="2"/>
        <v>54.916219062166732</v>
      </c>
      <c r="AT8" s="7">
        <f t="shared" si="2"/>
        <v>64.828021452671379</v>
      </c>
      <c r="AU8" s="7">
        <f t="shared" si="2"/>
        <v>72.147178259353524</v>
      </c>
      <c r="AV8" s="7">
        <f t="shared" si="2"/>
        <v>47.057265274507927</v>
      </c>
      <c r="AW8" s="7">
        <f t="shared" si="2"/>
        <v>12.626146847406261</v>
      </c>
      <c r="AX8" s="7">
        <f t="shared" si="2"/>
        <v>88.01089672152473</v>
      </c>
    </row>
    <row r="9" spans="2:53" x14ac:dyDescent="0.25">
      <c r="B9" s="3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T9" s="3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7"/>
      <c r="AL9" s="3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7"/>
    </row>
    <row r="10" spans="2:53" x14ac:dyDescent="0.25">
      <c r="B10" s="3" t="s">
        <v>160</v>
      </c>
      <c r="C10" s="5">
        <f>+IF(C8&gt;0,C6,C7)</f>
        <v>19.238185031865026</v>
      </c>
      <c r="D10" s="5">
        <f t="shared" ref="D10:N10" si="3">+IF(D8&gt;0,D6,D7)</f>
        <v>41.947716755502171</v>
      </c>
      <c r="E10" s="5">
        <f t="shared" si="3"/>
        <v>69.80765008366555</v>
      </c>
      <c r="F10" s="5">
        <f t="shared" si="3"/>
        <v>77.118483386345716</v>
      </c>
      <c r="G10" s="5">
        <f t="shared" si="3"/>
        <v>76.342733295312698</v>
      </c>
      <c r="H10" s="5">
        <f t="shared" si="3"/>
        <v>55.960055304371799</v>
      </c>
      <c r="I10" s="5">
        <f t="shared" si="3"/>
        <v>37.490420435856571</v>
      </c>
      <c r="J10" s="5">
        <f t="shared" si="3"/>
        <v>38.880655997957192</v>
      </c>
      <c r="K10" s="5">
        <f t="shared" si="3"/>
        <v>39.855209805009324</v>
      </c>
      <c r="L10" s="5">
        <f t="shared" si="3"/>
        <v>83.80242017636553</v>
      </c>
      <c r="M10" s="5">
        <f t="shared" si="3"/>
        <v>77.616843907683915</v>
      </c>
      <c r="N10" s="5">
        <f t="shared" si="3"/>
        <v>48.586004749581242</v>
      </c>
      <c r="O10" s="35">
        <f>SUM(C10:N10)</f>
        <v>666.64637892951669</v>
      </c>
      <c r="T10" s="3" t="s">
        <v>160</v>
      </c>
      <c r="U10" s="5">
        <f t="shared" ref="U10:AF10" si="4">+IF(U8&gt;0,U6,U7)</f>
        <v>16.191904519960179</v>
      </c>
      <c r="V10" s="5">
        <f t="shared" si="4"/>
        <v>53.222399323700905</v>
      </c>
      <c r="W10" s="5">
        <f t="shared" si="4"/>
        <v>84.300000000000011</v>
      </c>
      <c r="X10" s="5">
        <f t="shared" si="4"/>
        <v>85.337912951773831</v>
      </c>
      <c r="Y10" s="5">
        <f t="shared" si="4"/>
        <v>76.15989410429664</v>
      </c>
      <c r="Z10" s="5">
        <f t="shared" si="4"/>
        <v>74.036313562933813</v>
      </c>
      <c r="AA10" s="5">
        <f t="shared" si="4"/>
        <v>75.899999999999991</v>
      </c>
      <c r="AB10" s="5">
        <f t="shared" si="4"/>
        <v>57.886998697808821</v>
      </c>
      <c r="AC10" s="5">
        <f t="shared" si="4"/>
        <v>32.506375818954332</v>
      </c>
      <c r="AD10" s="5">
        <f t="shared" si="4"/>
        <v>75.826300497781162</v>
      </c>
      <c r="AE10" s="5">
        <f t="shared" si="4"/>
        <v>73.978217400403096</v>
      </c>
      <c r="AF10" s="5">
        <f t="shared" si="4"/>
        <v>54.2</v>
      </c>
      <c r="AG10" s="35">
        <f>SUM(U10:AF10)</f>
        <v>759.54631687761275</v>
      </c>
      <c r="AL10" s="3" t="s">
        <v>160</v>
      </c>
      <c r="AM10" s="5">
        <f t="shared" ref="AM10:AX10" si="5">+IF(AM8&gt;0,AM6,AM7)</f>
        <v>42.5</v>
      </c>
      <c r="AN10" s="5">
        <f>+IF(AN8&gt;0,AN6,AN7)</f>
        <v>17.5</v>
      </c>
      <c r="AO10" s="5">
        <f t="shared" si="5"/>
        <v>57.2</v>
      </c>
      <c r="AP10" s="5">
        <f t="shared" si="5"/>
        <v>49.29999999999999</v>
      </c>
      <c r="AQ10" s="5">
        <f t="shared" si="5"/>
        <v>27</v>
      </c>
      <c r="AR10" s="5">
        <f t="shared" si="5"/>
        <v>42.7</v>
      </c>
      <c r="AS10" s="5">
        <f t="shared" si="5"/>
        <v>37</v>
      </c>
      <c r="AT10" s="5">
        <f t="shared" si="5"/>
        <v>24.7</v>
      </c>
      <c r="AU10" s="5">
        <f t="shared" si="5"/>
        <v>30.3</v>
      </c>
      <c r="AV10" s="5">
        <f t="shared" si="5"/>
        <v>49.5</v>
      </c>
      <c r="AW10" s="5">
        <f t="shared" si="5"/>
        <v>72</v>
      </c>
      <c r="AX10" s="5">
        <f t="shared" si="5"/>
        <v>3.4000000000000004</v>
      </c>
      <c r="AY10" s="35">
        <f>SUM(AM10:AX10)</f>
        <v>453.09999999999997</v>
      </c>
    </row>
    <row r="11" spans="2:53" x14ac:dyDescent="0.25">
      <c r="B11" s="3" t="s">
        <v>224</v>
      </c>
      <c r="C11" s="5">
        <f t="shared" ref="C11:N11" si="6">+C7-C10</f>
        <v>68.849851822266004</v>
      </c>
      <c r="D11" s="5">
        <f t="shared" si="6"/>
        <v>44.733272483806601</v>
      </c>
      <c r="E11" s="5">
        <f t="shared" si="6"/>
        <v>13.496400476737193</v>
      </c>
      <c r="F11" s="5">
        <f t="shared" si="6"/>
        <v>0</v>
      </c>
      <c r="G11" s="5">
        <f t="shared" si="6"/>
        <v>0</v>
      </c>
      <c r="H11" s="5">
        <f t="shared" si="6"/>
        <v>25.302485358271333</v>
      </c>
      <c r="I11" s="5">
        <f t="shared" si="6"/>
        <v>49.112327339578336</v>
      </c>
      <c r="J11" s="5">
        <f t="shared" si="6"/>
        <v>48.271292025921468</v>
      </c>
      <c r="K11" s="5">
        <f t="shared" si="6"/>
        <v>47.075659542124498</v>
      </c>
      <c r="L11" s="5">
        <f t="shared" si="6"/>
        <v>0.65611626369118881</v>
      </c>
      <c r="M11" s="5">
        <f t="shared" si="6"/>
        <v>0</v>
      </c>
      <c r="N11" s="5">
        <f t="shared" si="6"/>
        <v>31.895265894337236</v>
      </c>
      <c r="O11" s="35">
        <f>SUM(C11:N11)</f>
        <v>329.39267120673384</v>
      </c>
      <c r="T11" s="3" t="s">
        <v>224</v>
      </c>
      <c r="U11" s="5">
        <f t="shared" ref="U11:AF11" si="7">+U7-U10</f>
        <v>70.552297341952084</v>
      </c>
      <c r="V11" s="5">
        <f t="shared" si="7"/>
        <v>38.712108158257585</v>
      </c>
      <c r="W11" s="5">
        <f t="shared" si="7"/>
        <v>5.2361570336227743</v>
      </c>
      <c r="X11" s="5">
        <f t="shared" si="7"/>
        <v>0</v>
      </c>
      <c r="Y11" s="5">
        <f t="shared" si="7"/>
        <v>0</v>
      </c>
      <c r="Z11" s="5">
        <f t="shared" si="7"/>
        <v>0</v>
      </c>
      <c r="AA11" s="5">
        <f t="shared" si="7"/>
        <v>5.0263416060260795</v>
      </c>
      <c r="AB11" s="5">
        <f t="shared" si="7"/>
        <v>17.744394134769593</v>
      </c>
      <c r="AC11" s="5">
        <f t="shared" si="7"/>
        <v>56.127280947837782</v>
      </c>
      <c r="AD11" s="5">
        <f t="shared" si="7"/>
        <v>0</v>
      </c>
      <c r="AE11" s="5">
        <f t="shared" si="7"/>
        <v>0</v>
      </c>
      <c r="AF11" s="5">
        <f t="shared" si="7"/>
        <v>19.598173537194185</v>
      </c>
      <c r="AG11" s="35">
        <f>SUM(U11:AF11)</f>
        <v>212.9967527596601</v>
      </c>
      <c r="AH11" s="10">
        <f>+AG11-O11</f>
        <v>-116.39591844707374</v>
      </c>
      <c r="AL11" s="3" t="s">
        <v>224</v>
      </c>
      <c r="AM11" s="5">
        <f t="shared" ref="AM11:AX11" si="8">+AM7-AM10</f>
        <v>39.137928666159027</v>
      </c>
      <c r="AN11" s="5">
        <f t="shared" si="8"/>
        <v>73.228614134758843</v>
      </c>
      <c r="AO11" s="5">
        <f t="shared" si="8"/>
        <v>31.356849626188009</v>
      </c>
      <c r="AP11" s="5">
        <f t="shared" si="8"/>
        <v>42.738521331498028</v>
      </c>
      <c r="AQ11" s="5">
        <f t="shared" si="8"/>
        <v>66.744944576629564</v>
      </c>
      <c r="AR11" s="5">
        <f t="shared" si="8"/>
        <v>43.735944572193432</v>
      </c>
      <c r="AS11" s="5">
        <f t="shared" si="8"/>
        <v>54.916219062166732</v>
      </c>
      <c r="AT11" s="5">
        <f t="shared" si="8"/>
        <v>64.828021452671379</v>
      </c>
      <c r="AU11" s="5">
        <f t="shared" si="8"/>
        <v>72.147178259353524</v>
      </c>
      <c r="AV11" s="5">
        <f t="shared" si="8"/>
        <v>47.057265274507927</v>
      </c>
      <c r="AW11" s="5">
        <f t="shared" si="8"/>
        <v>12.626146847406261</v>
      </c>
      <c r="AX11" s="5">
        <f t="shared" si="8"/>
        <v>88.01089672152473</v>
      </c>
      <c r="AY11" s="35">
        <f>SUM(AM11:AX11)</f>
        <v>636.52853052505748</v>
      </c>
      <c r="AZ11" s="10">
        <f>+O11</f>
        <v>329.39267120673384</v>
      </c>
      <c r="BA11" s="10">
        <f>+AY11-AZ11</f>
        <v>307.13585931832364</v>
      </c>
    </row>
    <row r="12" spans="2:53" x14ac:dyDescent="0.25">
      <c r="B12" s="3" t="s">
        <v>161</v>
      </c>
      <c r="C12" s="7">
        <f>+IF(C8&gt;0,0,-C8)</f>
        <v>0</v>
      </c>
      <c r="D12" s="7">
        <f t="shared" ref="D12:N12" si="9">+IF(D8&gt;0,0,-D8)</f>
        <v>0</v>
      </c>
      <c r="E12" s="7">
        <f t="shared" si="9"/>
        <v>0</v>
      </c>
      <c r="F12" s="7">
        <f t="shared" si="9"/>
        <v>24.774894811955306</v>
      </c>
      <c r="G12" s="7">
        <f t="shared" si="9"/>
        <v>19.267777831665526</v>
      </c>
      <c r="H12" s="7">
        <f t="shared" si="9"/>
        <v>0</v>
      </c>
      <c r="I12" s="7">
        <f t="shared" si="9"/>
        <v>0</v>
      </c>
      <c r="J12" s="7">
        <f t="shared" si="9"/>
        <v>0</v>
      </c>
      <c r="K12" s="7">
        <f t="shared" si="9"/>
        <v>0</v>
      </c>
      <c r="L12" s="7">
        <f t="shared" si="9"/>
        <v>0</v>
      </c>
      <c r="M12" s="7">
        <f t="shared" si="9"/>
        <v>15.393011179839732</v>
      </c>
      <c r="N12" s="7">
        <f t="shared" si="9"/>
        <v>0</v>
      </c>
      <c r="O12" s="35">
        <f>SUM(C12:N12)</f>
        <v>59.435683823460565</v>
      </c>
      <c r="T12" s="3" t="s">
        <v>161</v>
      </c>
      <c r="U12" s="7">
        <f t="shared" ref="U12:AF12" si="10">+IF(U8&gt;0,0,-U8)</f>
        <v>0</v>
      </c>
      <c r="V12" s="7">
        <f t="shared" si="10"/>
        <v>0</v>
      </c>
      <c r="W12" s="7">
        <f t="shared" si="10"/>
        <v>0</v>
      </c>
      <c r="X12" s="7">
        <f t="shared" si="10"/>
        <v>82.762087048226164</v>
      </c>
      <c r="Y12" s="7">
        <f t="shared" si="10"/>
        <v>127.1912237449492</v>
      </c>
      <c r="Z12" s="7">
        <f t="shared" si="10"/>
        <v>35.210983017123766</v>
      </c>
      <c r="AA12" s="7">
        <f t="shared" si="10"/>
        <v>0</v>
      </c>
      <c r="AB12" s="7">
        <f t="shared" si="10"/>
        <v>0</v>
      </c>
      <c r="AC12" s="7">
        <f t="shared" si="10"/>
        <v>0</v>
      </c>
      <c r="AD12" s="7">
        <f t="shared" si="10"/>
        <v>18.690627557276741</v>
      </c>
      <c r="AE12" s="7">
        <f t="shared" si="10"/>
        <v>80.531394593565906</v>
      </c>
      <c r="AF12" s="7">
        <f t="shared" si="10"/>
        <v>0</v>
      </c>
      <c r="AG12" s="35">
        <f>SUM(U12:AF12)</f>
        <v>344.3863159611418</v>
      </c>
      <c r="AH12" s="10">
        <f>+AG12-O12</f>
        <v>284.95063213768123</v>
      </c>
      <c r="AL12" s="3" t="s">
        <v>161</v>
      </c>
      <c r="AM12" s="7">
        <f t="shared" ref="AM12:AX12" si="11">+IF(AM8&gt;0,0,-AM8)</f>
        <v>0</v>
      </c>
      <c r="AN12" s="7">
        <f t="shared" si="11"/>
        <v>0</v>
      </c>
      <c r="AO12" s="7">
        <f t="shared" si="11"/>
        <v>0</v>
      </c>
      <c r="AP12" s="7">
        <f t="shared" si="11"/>
        <v>0</v>
      </c>
      <c r="AQ12" s="7">
        <f t="shared" si="11"/>
        <v>0</v>
      </c>
      <c r="AR12" s="7">
        <f t="shared" si="11"/>
        <v>0</v>
      </c>
      <c r="AS12" s="7">
        <f t="shared" si="11"/>
        <v>0</v>
      </c>
      <c r="AT12" s="7">
        <f t="shared" si="11"/>
        <v>0</v>
      </c>
      <c r="AU12" s="7">
        <f t="shared" si="11"/>
        <v>0</v>
      </c>
      <c r="AV12" s="7">
        <f t="shared" si="11"/>
        <v>0</v>
      </c>
      <c r="AW12" s="7">
        <f t="shared" si="11"/>
        <v>0</v>
      </c>
      <c r="AX12" s="7">
        <f t="shared" si="11"/>
        <v>0</v>
      </c>
      <c r="AY12" s="35">
        <f>SUM(AM12:AX12)</f>
        <v>0</v>
      </c>
    </row>
    <row r="13" spans="2:53" x14ac:dyDescent="0.25">
      <c r="B13" s="3" t="s">
        <v>162</v>
      </c>
      <c r="C13" s="7">
        <f t="shared" ref="C13:M13" si="12">+C10/C7</f>
        <v>0.21839725028408122</v>
      </c>
      <c r="D13" s="7">
        <f t="shared" si="12"/>
        <v>0.48393214156443187</v>
      </c>
      <c r="E13" s="7">
        <f t="shared" si="12"/>
        <v>0.83798626374174778</v>
      </c>
      <c r="F13" s="7">
        <f t="shared" si="12"/>
        <v>1</v>
      </c>
      <c r="G13" s="7">
        <f t="shared" si="12"/>
        <v>1</v>
      </c>
      <c r="H13" s="7">
        <f t="shared" si="12"/>
        <v>0.68863285405617358</v>
      </c>
      <c r="I13" s="7">
        <f t="shared" si="12"/>
        <v>0.43290104989591133</v>
      </c>
      <c r="J13" s="7">
        <f t="shared" si="12"/>
        <v>0.44612492181246854</v>
      </c>
      <c r="K13" s="7">
        <f t="shared" si="12"/>
        <v>0.45847016260540113</v>
      </c>
      <c r="L13" s="7">
        <f t="shared" si="12"/>
        <v>0.99223149853944181</v>
      </c>
      <c r="M13" s="7">
        <f t="shared" si="12"/>
        <v>1</v>
      </c>
      <c r="N13" s="7">
        <f>+N10/N7</f>
        <v>0.60369331101325763</v>
      </c>
      <c r="T13" s="3" t="s">
        <v>162</v>
      </c>
      <c r="U13" s="7">
        <f t="shared" ref="U13:AE13" si="13">+U10/U7</f>
        <v>0.18666267222950539</v>
      </c>
      <c r="V13" s="7">
        <f t="shared" si="13"/>
        <v>0.57891645674117997</v>
      </c>
      <c r="W13" s="7">
        <f t="shared" si="13"/>
        <v>0.94151907779941368</v>
      </c>
      <c r="X13" s="7">
        <f t="shared" si="13"/>
        <v>1</v>
      </c>
      <c r="Y13" s="7">
        <f t="shared" si="13"/>
        <v>1</v>
      </c>
      <c r="Z13" s="7">
        <f t="shared" si="13"/>
        <v>1</v>
      </c>
      <c r="AA13" s="7">
        <f t="shared" si="13"/>
        <v>0.93788991932323063</v>
      </c>
      <c r="AB13" s="7">
        <f t="shared" si="13"/>
        <v>0.76538321627833161</v>
      </c>
      <c r="AC13" s="7">
        <f t="shared" si="13"/>
        <v>0.36674979917034539</v>
      </c>
      <c r="AD13" s="7">
        <f t="shared" si="13"/>
        <v>1</v>
      </c>
      <c r="AE13" s="7">
        <f t="shared" si="13"/>
        <v>1</v>
      </c>
      <c r="AF13" s="7">
        <f>+AF10/AF7</f>
        <v>0.73443552058484574</v>
      </c>
      <c r="AL13" s="3" t="s">
        <v>162</v>
      </c>
      <c r="AM13" s="7">
        <f t="shared" ref="AM13:AW13" si="14">+AM10/AM7</f>
        <v>0.52059135617948771</v>
      </c>
      <c r="AN13" s="7">
        <f t="shared" si="14"/>
        <v>0.1928829197590004</v>
      </c>
      <c r="AO13" s="7">
        <f t="shared" si="14"/>
        <v>0.64591276949722054</v>
      </c>
      <c r="AP13" s="7">
        <f t="shared" si="14"/>
        <v>0.53564528511311738</v>
      </c>
      <c r="AQ13" s="7">
        <f t="shared" si="14"/>
        <v>0.28801553109810091</v>
      </c>
      <c r="AR13" s="7">
        <f t="shared" si="14"/>
        <v>0.49400744344658498</v>
      </c>
      <c r="AS13" s="7">
        <f t="shared" si="14"/>
        <v>0.40254049152060284</v>
      </c>
      <c r="AT13" s="7">
        <f t="shared" si="14"/>
        <v>0.2758912751473856</v>
      </c>
      <c r="AU13" s="7">
        <f t="shared" si="14"/>
        <v>0.29576217241721425</v>
      </c>
      <c r="AV13" s="7">
        <f t="shared" si="14"/>
        <v>0.51264915031793568</v>
      </c>
      <c r="AW13" s="7">
        <f t="shared" si="14"/>
        <v>0.85080087753288458</v>
      </c>
      <c r="AX13" s="7">
        <f>+AX10/AX7</f>
        <v>3.7194690369987307E-2</v>
      </c>
    </row>
    <row r="15" spans="2:53" x14ac:dyDescent="0.25">
      <c r="B15" s="4" t="s">
        <v>174</v>
      </c>
      <c r="C15" s="38">
        <f>MIN(C6,C7,C10)</f>
        <v>19.238185031865026</v>
      </c>
      <c r="D15" s="38">
        <f t="shared" ref="D15:N15" si="15">MIN(D6,D7,D10)</f>
        <v>41.947716755502171</v>
      </c>
      <c r="E15" s="38">
        <f t="shared" si="15"/>
        <v>69.80765008366555</v>
      </c>
      <c r="F15" s="38">
        <f t="shared" si="15"/>
        <v>77.118483386345716</v>
      </c>
      <c r="G15" s="38">
        <f t="shared" si="15"/>
        <v>76.342733295312698</v>
      </c>
      <c r="H15" s="38">
        <f t="shared" si="15"/>
        <v>55.960055304371799</v>
      </c>
      <c r="I15" s="38">
        <f t="shared" si="15"/>
        <v>37.490420435856571</v>
      </c>
      <c r="J15" s="38">
        <f t="shared" si="15"/>
        <v>38.880655997957192</v>
      </c>
      <c r="K15" s="38">
        <f t="shared" si="15"/>
        <v>39.855209805009324</v>
      </c>
      <c r="L15" s="38">
        <f t="shared" si="15"/>
        <v>83.80242017636553</v>
      </c>
      <c r="M15" s="38">
        <f t="shared" si="15"/>
        <v>77.616843907683915</v>
      </c>
      <c r="N15" s="38">
        <f t="shared" si="15"/>
        <v>48.586004749581242</v>
      </c>
      <c r="T15" s="4" t="s">
        <v>174</v>
      </c>
      <c r="U15" s="38">
        <f>MIN(U6,U7,U10)</f>
        <v>16.191904519960179</v>
      </c>
      <c r="V15" s="38">
        <f t="shared" ref="V15:AF15" si="16">MIN(V6,V7,V10)</f>
        <v>53.222399323700905</v>
      </c>
      <c r="W15" s="38">
        <f t="shared" si="16"/>
        <v>84.300000000000011</v>
      </c>
      <c r="X15" s="38">
        <f t="shared" si="16"/>
        <v>85.337912951773831</v>
      </c>
      <c r="Y15" s="38">
        <f t="shared" si="16"/>
        <v>76.15989410429664</v>
      </c>
      <c r="Z15" s="38">
        <f t="shared" si="16"/>
        <v>74.036313562933813</v>
      </c>
      <c r="AA15" s="38">
        <f t="shared" si="16"/>
        <v>75.899999999999991</v>
      </c>
      <c r="AB15" s="38">
        <f t="shared" si="16"/>
        <v>57.886998697808821</v>
      </c>
      <c r="AC15" s="38">
        <f t="shared" si="16"/>
        <v>32.506375818954332</v>
      </c>
      <c r="AD15" s="38">
        <f t="shared" si="16"/>
        <v>75.826300497781162</v>
      </c>
      <c r="AE15" s="38">
        <f>MIN(AE6,AE7,AE10)</f>
        <v>73.978217400403096</v>
      </c>
      <c r="AF15" s="38">
        <f t="shared" si="16"/>
        <v>54.2</v>
      </c>
      <c r="AG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</row>
    <row r="16" spans="2:53" x14ac:dyDescent="0.25"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T16" s="4" t="s">
        <v>175</v>
      </c>
      <c r="U16" s="38">
        <f>MIN(U6:U7)</f>
        <v>16.191904519960179</v>
      </c>
      <c r="V16" s="38">
        <f t="shared" ref="V16:AF16" si="17">MIN(V6:V7)</f>
        <v>53.222399323700905</v>
      </c>
      <c r="W16" s="38">
        <f t="shared" si="17"/>
        <v>84.300000000000011</v>
      </c>
      <c r="X16" s="38">
        <f t="shared" si="17"/>
        <v>85.337912951773831</v>
      </c>
      <c r="Y16" s="38">
        <f t="shared" si="17"/>
        <v>76.15989410429664</v>
      </c>
      <c r="Z16" s="38">
        <f t="shared" si="17"/>
        <v>74.036313562933813</v>
      </c>
      <c r="AA16" s="38">
        <f t="shared" si="17"/>
        <v>75.899999999999991</v>
      </c>
      <c r="AB16" s="38">
        <f t="shared" si="17"/>
        <v>57.886998697808821</v>
      </c>
      <c r="AC16" s="38">
        <f t="shared" si="17"/>
        <v>32.506375818954332</v>
      </c>
      <c r="AD16" s="38">
        <f t="shared" si="17"/>
        <v>75.826300497781162</v>
      </c>
      <c r="AE16" s="38">
        <f>MIN(AE6:AE7)</f>
        <v>73.978217400403096</v>
      </c>
      <c r="AF16" s="38">
        <f t="shared" si="17"/>
        <v>54.2</v>
      </c>
      <c r="AG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</row>
  </sheetData>
  <mergeCells count="6">
    <mergeCell ref="B2:N2"/>
    <mergeCell ref="T2:AF2"/>
    <mergeCell ref="AL2:AX2"/>
    <mergeCell ref="B4:N4"/>
    <mergeCell ref="T4:AF4"/>
    <mergeCell ref="AL4:AX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N3"/>
  <sheetViews>
    <sheetView tabSelected="1" workbookViewId="0">
      <selection activeCell="J30" sqref="J30"/>
    </sheetView>
  </sheetViews>
  <sheetFormatPr baseColWidth="10" defaultRowHeight="15" x14ac:dyDescent="0.25"/>
  <sheetData>
    <row r="1" spans="1:14" x14ac:dyDescent="0.25">
      <c r="A1" s="1" t="s">
        <v>229</v>
      </c>
      <c r="B1" s="1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55</v>
      </c>
      <c r="M1" s="1" t="s">
        <v>56</v>
      </c>
      <c r="N1" s="1" t="s">
        <v>131</v>
      </c>
    </row>
    <row r="2" spans="1:14" ht="15.75" thickBot="1" x14ac:dyDescent="0.3"/>
    <row r="3" spans="1:14" ht="15.75" thickBot="1" x14ac:dyDescent="0.3">
      <c r="A3" s="88" t="s">
        <v>188</v>
      </c>
      <c r="B3" s="109">
        <v>16.96</v>
      </c>
      <c r="C3" s="110">
        <v>27.96</v>
      </c>
      <c r="D3" s="110">
        <v>56.52</v>
      </c>
      <c r="E3" s="110">
        <v>85.95</v>
      </c>
      <c r="F3" s="110">
        <v>75.650000000000006</v>
      </c>
      <c r="G3" s="110">
        <v>53.36</v>
      </c>
      <c r="H3" s="110">
        <v>33.58</v>
      </c>
      <c r="I3" s="110">
        <v>31.22</v>
      </c>
      <c r="J3" s="110">
        <v>31.6</v>
      </c>
      <c r="K3" s="110">
        <v>78.39</v>
      </c>
      <c r="L3" s="110">
        <v>80.37</v>
      </c>
      <c r="M3" s="110">
        <v>41.25</v>
      </c>
      <c r="N3" s="89" t="e">
        <f>AVERAGE(#REF!)</f>
        <v>#REF!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B3:R69"/>
  <sheetViews>
    <sheetView topLeftCell="A19" zoomScale="70" zoomScaleNormal="70" workbookViewId="0">
      <selection activeCell="U39" sqref="U39"/>
    </sheetView>
  </sheetViews>
  <sheetFormatPr baseColWidth="10" defaultRowHeight="15" x14ac:dyDescent="0.25"/>
  <cols>
    <col min="5" max="5" width="14.140625" customWidth="1"/>
  </cols>
  <sheetData>
    <row r="3" spans="2:18" ht="18.75" x14ac:dyDescent="0.3">
      <c r="E3" s="54"/>
      <c r="F3" s="16"/>
    </row>
    <row r="5" spans="2:18" x14ac:dyDescent="0.25">
      <c r="E5" s="48" t="s">
        <v>176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 x14ac:dyDescent="0.25">
      <c r="E6" s="51" t="s">
        <v>21</v>
      </c>
      <c r="F6" s="52" t="s">
        <v>9</v>
      </c>
      <c r="G6" s="52" t="s">
        <v>10</v>
      </c>
      <c r="H6" s="52" t="s">
        <v>11</v>
      </c>
      <c r="I6" s="52" t="s">
        <v>12</v>
      </c>
      <c r="J6" s="52" t="s">
        <v>13</v>
      </c>
      <c r="K6" s="52" t="s">
        <v>14</v>
      </c>
      <c r="L6" s="52" t="s">
        <v>15</v>
      </c>
      <c r="M6" s="52" t="s">
        <v>16</v>
      </c>
      <c r="N6" s="52" t="s">
        <v>17</v>
      </c>
      <c r="O6" s="52" t="s">
        <v>18</v>
      </c>
      <c r="P6" s="52" t="s">
        <v>19</v>
      </c>
      <c r="Q6" s="52" t="s">
        <v>20</v>
      </c>
      <c r="R6" s="51" t="s">
        <v>177</v>
      </c>
    </row>
    <row r="7" spans="2:18" x14ac:dyDescent="0.25">
      <c r="E7" s="20">
        <v>1999</v>
      </c>
      <c r="F7" s="8">
        <v>52.531150181496997</v>
      </c>
      <c r="G7" s="8">
        <v>110.90396318581197</v>
      </c>
      <c r="H7" s="8">
        <v>49.012402261969164</v>
      </c>
      <c r="I7" s="8">
        <v>73.733528297434233</v>
      </c>
      <c r="J7" s="8">
        <v>41.664527265833598</v>
      </c>
      <c r="K7" s="8">
        <v>110.07099074466014</v>
      </c>
      <c r="L7" s="8">
        <v>11.945760085184844</v>
      </c>
      <c r="M7" s="8">
        <v>53.141281395216225</v>
      </c>
      <c r="N7" s="8">
        <v>80.740343305178612</v>
      </c>
      <c r="O7" s="8">
        <v>92.289234380981824</v>
      </c>
      <c r="P7" s="8">
        <v>53.822638852887287</v>
      </c>
      <c r="Q7" s="8">
        <v>33.529687825093333</v>
      </c>
      <c r="R7" s="8">
        <v>763.38550778174829</v>
      </c>
    </row>
    <row r="8" spans="2:18" x14ac:dyDescent="0.25">
      <c r="E8" s="20">
        <v>2000</v>
      </c>
      <c r="F8" s="8">
        <v>22.643870257958749</v>
      </c>
      <c r="G8" s="8">
        <v>112.3</v>
      </c>
      <c r="H8" s="8">
        <v>95.4</v>
      </c>
      <c r="I8" s="8">
        <v>57.099999999999994</v>
      </c>
      <c r="J8" s="8">
        <v>77.399999999999991</v>
      </c>
      <c r="K8" s="8">
        <v>58.6</v>
      </c>
      <c r="L8" s="8">
        <v>48.000000000000007</v>
      </c>
      <c r="M8" s="8">
        <v>50</v>
      </c>
      <c r="N8" s="8">
        <v>69.004530782727244</v>
      </c>
      <c r="O8" s="8">
        <v>57.889794194869651</v>
      </c>
      <c r="P8" s="8">
        <v>25.203070335210217</v>
      </c>
      <c r="Q8" s="8">
        <v>14.599999999999998</v>
      </c>
      <c r="R8" s="8">
        <v>688.14126557076577</v>
      </c>
    </row>
    <row r="9" spans="2:18" x14ac:dyDescent="0.25">
      <c r="B9" s="44"/>
      <c r="D9" s="53"/>
      <c r="E9" s="20">
        <v>2001</v>
      </c>
      <c r="F9" s="8">
        <v>11.3</v>
      </c>
      <c r="G9" s="8">
        <v>14</v>
      </c>
      <c r="H9" s="8">
        <v>20.800000000000004</v>
      </c>
      <c r="I9" s="8">
        <v>10.100000000000001</v>
      </c>
      <c r="J9" s="8">
        <v>82.9</v>
      </c>
      <c r="K9" s="8">
        <v>26.59042188601828</v>
      </c>
      <c r="L9" s="8">
        <v>33.808123719943843</v>
      </c>
      <c r="M9" s="8">
        <v>15.473049360125241</v>
      </c>
      <c r="N9" s="8">
        <v>39.4</v>
      </c>
      <c r="O9" s="8">
        <v>23.945973476897322</v>
      </c>
      <c r="P9" s="8">
        <v>48.199999999999996</v>
      </c>
      <c r="Q9" s="8">
        <v>51.399999999999991</v>
      </c>
      <c r="R9" s="8">
        <v>377.91756844298465</v>
      </c>
    </row>
    <row r="10" spans="2:18" x14ac:dyDescent="0.25">
      <c r="B10" s="44"/>
      <c r="D10" s="53"/>
      <c r="E10" s="20">
        <v>2002</v>
      </c>
      <c r="F10" s="8">
        <v>10.5</v>
      </c>
      <c r="G10" s="8">
        <v>15.5</v>
      </c>
      <c r="H10" s="8">
        <v>59.1</v>
      </c>
      <c r="I10" s="8">
        <v>74.453261844188646</v>
      </c>
      <c r="J10" s="8">
        <v>78.507566220433858</v>
      </c>
      <c r="K10" s="8">
        <v>43.423934734647347</v>
      </c>
      <c r="L10" s="8">
        <v>13.400000000000002</v>
      </c>
      <c r="M10" s="8">
        <v>22.792974500674092</v>
      </c>
      <c r="N10" s="8">
        <v>83.600000000000009</v>
      </c>
      <c r="O10" s="8">
        <v>62.2</v>
      </c>
      <c r="P10" s="8">
        <v>54.100000000000009</v>
      </c>
      <c r="Q10" s="8">
        <v>31.1</v>
      </c>
      <c r="R10" s="8">
        <v>548.67773729994394</v>
      </c>
    </row>
    <row r="11" spans="2:18" x14ac:dyDescent="0.25">
      <c r="B11" s="44"/>
      <c r="D11" s="53"/>
      <c r="E11" s="20">
        <v>2003</v>
      </c>
      <c r="F11" s="8">
        <v>1.7</v>
      </c>
      <c r="G11" s="8">
        <v>12.1</v>
      </c>
      <c r="H11" s="8">
        <v>49.21724878886333</v>
      </c>
      <c r="I11" s="8">
        <v>76.600729311192566</v>
      </c>
      <c r="J11" s="8">
        <v>20.100000000000001</v>
      </c>
      <c r="K11" s="8">
        <v>47.312646528443288</v>
      </c>
      <c r="L11" s="8">
        <v>31.700000000000003</v>
      </c>
      <c r="M11" s="8">
        <v>13.834497577726671</v>
      </c>
      <c r="N11" s="8">
        <v>24.3</v>
      </c>
      <c r="O11" s="8">
        <v>100.59999999999998</v>
      </c>
      <c r="P11" s="8">
        <v>89.707152954327213</v>
      </c>
      <c r="Q11" s="8">
        <v>20.442130447396629</v>
      </c>
      <c r="R11" s="8">
        <v>487.61440560794966</v>
      </c>
    </row>
    <row r="12" spans="2:18" x14ac:dyDescent="0.25">
      <c r="B12" s="44"/>
      <c r="D12" s="53"/>
      <c r="E12" s="20">
        <v>2004</v>
      </c>
      <c r="F12" s="8">
        <v>17.94298469294311</v>
      </c>
      <c r="G12" s="8">
        <v>68.087257700443786</v>
      </c>
      <c r="H12" s="8">
        <v>61.084771534529963</v>
      </c>
      <c r="I12" s="8">
        <v>155.57520535238146</v>
      </c>
      <c r="J12" s="8">
        <v>139.51750921452219</v>
      </c>
      <c r="K12" s="8">
        <v>63.534466333190949</v>
      </c>
      <c r="L12" s="8">
        <v>11.700000000000001</v>
      </c>
      <c r="M12" s="8">
        <v>24.539762270209451</v>
      </c>
      <c r="N12" s="8">
        <v>44.420875484725308</v>
      </c>
      <c r="O12" s="8">
        <v>87.359425479353519</v>
      </c>
      <c r="P12" s="8">
        <v>60.710412432814564</v>
      </c>
      <c r="Q12" s="8">
        <v>13.9</v>
      </c>
      <c r="R12" s="8">
        <v>748.37267049511422</v>
      </c>
    </row>
    <row r="13" spans="2:18" x14ac:dyDescent="0.25">
      <c r="B13" s="44"/>
      <c r="D13" s="53"/>
      <c r="E13" s="20">
        <v>2005</v>
      </c>
      <c r="F13" s="8">
        <v>15.859425479353535</v>
      </c>
      <c r="G13" s="8">
        <v>29.865916078039575</v>
      </c>
      <c r="H13" s="8">
        <v>42.708450731595548</v>
      </c>
      <c r="I13" s="8">
        <v>64.091271102439691</v>
      </c>
      <c r="J13" s="8">
        <v>124.28575747949797</v>
      </c>
      <c r="K13" s="8">
        <v>26.799999999999997</v>
      </c>
      <c r="L13" s="8">
        <v>35.300000000000004</v>
      </c>
      <c r="M13" s="8">
        <v>45.3</v>
      </c>
      <c r="N13" s="8">
        <v>53.8</v>
      </c>
      <c r="O13" s="8">
        <v>96.100367296174824</v>
      </c>
      <c r="P13" s="8">
        <v>60.892542336639238</v>
      </c>
      <c r="Q13" s="8">
        <v>40</v>
      </c>
      <c r="R13" s="8">
        <v>635.00373050374048</v>
      </c>
    </row>
    <row r="14" spans="2:18" x14ac:dyDescent="0.25">
      <c r="B14" s="44"/>
      <c r="D14" s="53"/>
      <c r="E14" s="20">
        <v>2006</v>
      </c>
      <c r="F14" s="8">
        <v>28.169075975487306</v>
      </c>
      <c r="G14" s="8">
        <v>10.538360255655219</v>
      </c>
      <c r="H14" s="8">
        <v>109.79931862103116</v>
      </c>
      <c r="I14" s="8">
        <v>111.70544395959452</v>
      </c>
      <c r="J14" s="8">
        <v>114.00000000000001</v>
      </c>
      <c r="K14" s="8">
        <v>102.7</v>
      </c>
      <c r="L14" s="8">
        <v>22.141614509766882</v>
      </c>
      <c r="M14" s="8">
        <v>30.2</v>
      </c>
      <c r="N14" s="8">
        <v>41.334590063913801</v>
      </c>
      <c r="O14" s="8">
        <v>79.272641809418332</v>
      </c>
      <c r="P14" s="8">
        <v>73.045308703377174</v>
      </c>
      <c r="Q14" s="8">
        <v>14.171964194985067</v>
      </c>
      <c r="R14" s="8">
        <v>737.07831809322943</v>
      </c>
    </row>
    <row r="15" spans="2:18" x14ac:dyDescent="0.25">
      <c r="B15" s="44"/>
      <c r="D15" s="53"/>
      <c r="E15" s="20">
        <v>2007</v>
      </c>
      <c r="F15" s="8">
        <v>7.5347783479435186</v>
      </c>
      <c r="G15" s="8">
        <v>30.500000000000004</v>
      </c>
      <c r="H15" s="8">
        <v>44.269045339829752</v>
      </c>
      <c r="I15" s="8">
        <v>94.041862753082597</v>
      </c>
      <c r="J15" s="8">
        <v>51.128597321225421</v>
      </c>
      <c r="K15" s="8">
        <v>74.147707017727583</v>
      </c>
      <c r="L15" s="8">
        <v>42.513844681806759</v>
      </c>
      <c r="M15" s="8">
        <v>46.225212155340436</v>
      </c>
      <c r="N15" s="8">
        <v>8.3179920592406145</v>
      </c>
      <c r="O15" s="8">
        <v>124.89339770838754</v>
      </c>
      <c r="P15" s="8">
        <v>75.302177808746805</v>
      </c>
      <c r="Q15" s="8">
        <v>73.934795255691043</v>
      </c>
      <c r="R15" s="8">
        <v>672.80941044902204</v>
      </c>
    </row>
    <row r="16" spans="2:18" x14ac:dyDescent="0.25">
      <c r="B16" s="44"/>
      <c r="D16" s="26" t="s">
        <v>199</v>
      </c>
      <c r="E16" s="20">
        <v>2008</v>
      </c>
      <c r="F16" s="8">
        <v>16.191904519960179</v>
      </c>
      <c r="G16" s="8">
        <v>53.222399323700905</v>
      </c>
      <c r="H16" s="8">
        <v>84.300000000000011</v>
      </c>
      <c r="I16" s="8">
        <v>168.1</v>
      </c>
      <c r="J16" s="8">
        <v>203.35111784924584</v>
      </c>
      <c r="K16" s="8">
        <v>109.24729658005758</v>
      </c>
      <c r="L16" s="8">
        <v>75.899999999999991</v>
      </c>
      <c r="M16" s="8">
        <v>57.886998697808821</v>
      </c>
      <c r="N16" s="8">
        <v>32.506375818954332</v>
      </c>
      <c r="O16" s="8">
        <v>94.516928055057903</v>
      </c>
      <c r="P16" s="8">
        <v>154.509611993969</v>
      </c>
      <c r="Q16" s="8">
        <v>54.2</v>
      </c>
      <c r="R16" s="8">
        <v>1103.9326328387544</v>
      </c>
    </row>
    <row r="17" spans="2:18" x14ac:dyDescent="0.25">
      <c r="B17" s="44"/>
      <c r="E17" s="20">
        <v>2009</v>
      </c>
      <c r="F17" s="8">
        <v>42.928696214022089</v>
      </c>
      <c r="G17" s="8">
        <v>62.087260029691393</v>
      </c>
      <c r="H17" s="8">
        <v>96.700000000000017</v>
      </c>
      <c r="I17" s="8">
        <v>48.159639544007675</v>
      </c>
      <c r="J17" s="8">
        <v>30.400000000000002</v>
      </c>
      <c r="K17" s="8">
        <v>38.330000364206676</v>
      </c>
      <c r="L17" s="8">
        <v>29.491957176609574</v>
      </c>
      <c r="M17" s="8">
        <v>32.5</v>
      </c>
      <c r="N17" s="8">
        <v>13.999999999999998</v>
      </c>
      <c r="O17" s="8">
        <v>148.19999999999999</v>
      </c>
      <c r="P17" s="8">
        <v>61.5</v>
      </c>
      <c r="Q17" s="8">
        <v>10.6</v>
      </c>
      <c r="R17" s="8">
        <v>614.89755332853736</v>
      </c>
    </row>
    <row r="18" spans="2:18" x14ac:dyDescent="0.25">
      <c r="B18" s="44"/>
      <c r="E18" s="20">
        <v>2010</v>
      </c>
      <c r="F18" s="8">
        <v>0.8</v>
      </c>
      <c r="G18" s="8">
        <v>20.596895292202728</v>
      </c>
      <c r="H18" s="8">
        <v>30.900000000000002</v>
      </c>
      <c r="I18" s="8">
        <v>177.79999999999998</v>
      </c>
      <c r="J18" s="8">
        <v>159.1</v>
      </c>
      <c r="K18" s="8">
        <v>90.699999999999989</v>
      </c>
      <c r="L18" s="8">
        <v>118.79999999999998</v>
      </c>
      <c r="M18" s="8">
        <v>44.3</v>
      </c>
      <c r="N18" s="8">
        <v>69.7</v>
      </c>
      <c r="O18" s="8">
        <v>119.8</v>
      </c>
      <c r="P18" s="8">
        <v>214.29999999999998</v>
      </c>
      <c r="Q18" s="8">
        <v>175.50000000000003</v>
      </c>
      <c r="R18" s="8">
        <v>1222.2968952922026</v>
      </c>
    </row>
    <row r="19" spans="2:18" x14ac:dyDescent="0.25">
      <c r="B19" s="44"/>
      <c r="E19" s="20">
        <v>2011</v>
      </c>
      <c r="F19" s="8">
        <v>38.099999999999994</v>
      </c>
      <c r="G19" s="8">
        <v>43.500000000000007</v>
      </c>
      <c r="H19" s="8">
        <v>128.9</v>
      </c>
      <c r="I19" s="8">
        <v>194.90000000000003</v>
      </c>
      <c r="J19" s="8">
        <v>112.3</v>
      </c>
      <c r="K19" s="8">
        <v>42.599999999999987</v>
      </c>
      <c r="L19" s="8">
        <v>38.5</v>
      </c>
      <c r="M19" s="8">
        <v>57.9</v>
      </c>
      <c r="N19" s="8">
        <v>24.799999999999997</v>
      </c>
      <c r="O19" s="8">
        <v>126.8</v>
      </c>
      <c r="P19" s="8">
        <v>160.50000000000003</v>
      </c>
      <c r="Q19" s="8">
        <v>97.699999999999989</v>
      </c>
      <c r="R19" s="8">
        <v>1066.5</v>
      </c>
    </row>
    <row r="20" spans="2:18" x14ac:dyDescent="0.25">
      <c r="B20" s="44"/>
      <c r="E20" s="20">
        <v>2012</v>
      </c>
      <c r="F20" s="8">
        <v>20.599999999999998</v>
      </c>
      <c r="G20" s="8">
        <v>53.3</v>
      </c>
      <c r="H20" s="8">
        <v>106.19999999999999</v>
      </c>
      <c r="I20" s="8">
        <v>174.9</v>
      </c>
      <c r="J20" s="8">
        <v>37.899999999999991</v>
      </c>
      <c r="K20" s="8">
        <v>32.499999999999986</v>
      </c>
      <c r="L20" s="8">
        <v>32.900000000000006</v>
      </c>
      <c r="M20" s="8">
        <v>42.199999999999996</v>
      </c>
      <c r="N20" s="8">
        <v>11.9</v>
      </c>
      <c r="O20" s="8">
        <v>102.59999999999998</v>
      </c>
      <c r="P20" s="8">
        <v>46.3</v>
      </c>
      <c r="Q20" s="8">
        <v>47.7</v>
      </c>
      <c r="R20" s="8">
        <v>709</v>
      </c>
    </row>
    <row r="21" spans="2:18" x14ac:dyDescent="0.25">
      <c r="B21" s="44"/>
      <c r="E21" s="20">
        <v>2013</v>
      </c>
      <c r="F21" s="8">
        <v>2.5</v>
      </c>
      <c r="G21" s="8">
        <v>62.500000000000014</v>
      </c>
      <c r="H21" s="8">
        <v>56.269414479157618</v>
      </c>
      <c r="I21" s="8">
        <v>100.3</v>
      </c>
      <c r="J21" s="8">
        <v>120.76565831578409</v>
      </c>
      <c r="K21" s="8">
        <v>23.560041483166469</v>
      </c>
      <c r="L21" s="8">
        <v>28.697528979676107</v>
      </c>
      <c r="M21" s="8">
        <v>41.400000000000013</v>
      </c>
      <c r="N21" s="8">
        <v>35.034698390456057</v>
      </c>
      <c r="O21" s="8">
        <v>52.983061302535589</v>
      </c>
      <c r="P21" s="8">
        <v>115.01404142002512</v>
      </c>
      <c r="Q21" s="8">
        <v>71.427522018039909</v>
      </c>
      <c r="R21" s="8">
        <v>710.45196638884102</v>
      </c>
    </row>
    <row r="22" spans="2:18" x14ac:dyDescent="0.25">
      <c r="B22" s="44"/>
      <c r="E22" s="20">
        <v>2014</v>
      </c>
      <c r="F22" s="8">
        <v>18.2</v>
      </c>
      <c r="G22" s="8">
        <v>52.9</v>
      </c>
      <c r="H22" s="8">
        <v>49.9</v>
      </c>
      <c r="I22" s="8">
        <v>63.999999999999993</v>
      </c>
      <c r="J22" s="8">
        <v>66.700000000000017</v>
      </c>
      <c r="K22" s="8">
        <v>48.20000000000001</v>
      </c>
      <c r="L22" s="8">
        <v>22.599999999999998</v>
      </c>
      <c r="M22" s="8">
        <v>19.300000000000008</v>
      </c>
      <c r="N22" s="8">
        <v>44.8</v>
      </c>
      <c r="O22" s="8">
        <v>88.899999999999991</v>
      </c>
      <c r="P22" s="8">
        <v>105.4</v>
      </c>
      <c r="Q22" s="8">
        <v>97.100000000000009</v>
      </c>
      <c r="R22" s="8">
        <v>678.00000000000011</v>
      </c>
    </row>
    <row r="23" spans="2:18" x14ac:dyDescent="0.25">
      <c r="B23" s="44"/>
      <c r="D23" s="16" t="s">
        <v>201</v>
      </c>
      <c r="E23" s="20">
        <v>2015</v>
      </c>
      <c r="F23" s="8">
        <v>42.5</v>
      </c>
      <c r="G23" s="8">
        <v>17.5</v>
      </c>
      <c r="H23" s="8">
        <v>57.2</v>
      </c>
      <c r="I23" s="8">
        <v>49.29999999999999</v>
      </c>
      <c r="J23" s="8">
        <v>27</v>
      </c>
      <c r="K23" s="8">
        <v>42.7</v>
      </c>
      <c r="L23" s="8">
        <v>37</v>
      </c>
      <c r="M23" s="8">
        <v>24.7</v>
      </c>
      <c r="N23" s="8">
        <v>30.3</v>
      </c>
      <c r="O23" s="8">
        <v>49.5</v>
      </c>
      <c r="P23" s="8">
        <v>72</v>
      </c>
      <c r="Q23" s="8">
        <v>3.4000000000000004</v>
      </c>
      <c r="R23" s="8">
        <v>453.09999999999997</v>
      </c>
    </row>
    <row r="24" spans="2:18" x14ac:dyDescent="0.25">
      <c r="B24" s="44"/>
      <c r="D24" s="53"/>
      <c r="E24" s="20">
        <v>2016</v>
      </c>
      <c r="F24" s="8">
        <v>2.1</v>
      </c>
      <c r="G24" s="8">
        <v>16.8</v>
      </c>
      <c r="H24" s="8">
        <v>24.000000000000004</v>
      </c>
      <c r="I24" s="8">
        <v>127.9</v>
      </c>
      <c r="J24" s="8">
        <v>83.1</v>
      </c>
      <c r="K24" s="8">
        <v>25</v>
      </c>
      <c r="L24" s="8">
        <v>39.000000000000007</v>
      </c>
      <c r="M24" s="8">
        <v>56.1</v>
      </c>
      <c r="N24" s="8">
        <v>34.5</v>
      </c>
      <c r="O24" s="8">
        <v>34.299999999999997</v>
      </c>
      <c r="P24" s="8">
        <v>146.19999999999999</v>
      </c>
      <c r="Q24" s="8">
        <v>68.200000000000017</v>
      </c>
      <c r="R24" s="8">
        <v>657.2</v>
      </c>
    </row>
    <row r="25" spans="2:18" x14ac:dyDescent="0.25">
      <c r="B25" s="44"/>
      <c r="D25" s="53"/>
      <c r="E25" s="20">
        <v>2017</v>
      </c>
      <c r="F25" s="8">
        <v>17.200000000000003</v>
      </c>
      <c r="G25" s="8">
        <v>46.900000000000006</v>
      </c>
      <c r="H25" s="8">
        <v>120.09999999999998</v>
      </c>
      <c r="I25" s="8">
        <v>41.5</v>
      </c>
      <c r="J25" s="8">
        <v>162.00000000000003</v>
      </c>
      <c r="K25" s="8">
        <v>88.899999999999991</v>
      </c>
      <c r="L25" s="8">
        <v>20.700000000000003</v>
      </c>
      <c r="M25" s="8">
        <v>67.699999999999989</v>
      </c>
      <c r="N25" s="8">
        <v>27.799999999999997</v>
      </c>
      <c r="O25" s="8">
        <v>63.300000000000004</v>
      </c>
      <c r="P25" s="8">
        <v>124.60000000000001</v>
      </c>
      <c r="Q25" s="8">
        <v>68.399999999999991</v>
      </c>
      <c r="R25" s="8">
        <v>849.09999999999991</v>
      </c>
    </row>
    <row r="26" spans="2:18" x14ac:dyDescent="0.25">
      <c r="B26" s="44"/>
      <c r="D26" s="53"/>
      <c r="E26" s="20">
        <v>2018</v>
      </c>
      <c r="F26" s="8">
        <v>26.2</v>
      </c>
      <c r="G26" s="8">
        <v>30.7</v>
      </c>
      <c r="H26" s="8">
        <v>81.600000000000009</v>
      </c>
      <c r="I26" s="8">
        <v>179.60000000000002</v>
      </c>
      <c r="J26" s="8">
        <v>165.59999999999997</v>
      </c>
      <c r="K26" s="8">
        <v>40.44365571968946</v>
      </c>
      <c r="L26" s="8">
        <v>53.300000000000004</v>
      </c>
      <c r="M26" s="8">
        <v>38.599999999999994</v>
      </c>
      <c r="N26" s="8">
        <v>28.000000000000004</v>
      </c>
      <c r="O26" s="8">
        <v>83</v>
      </c>
      <c r="P26" s="8">
        <v>71.299999999999983</v>
      </c>
      <c r="Q26" s="8">
        <v>0.60000000000000009</v>
      </c>
      <c r="R26" s="8">
        <v>798.94365571968945</v>
      </c>
    </row>
    <row r="27" spans="2:18" x14ac:dyDescent="0.25">
      <c r="B27" s="23"/>
      <c r="D27" s="53"/>
      <c r="E27" s="20">
        <v>2019</v>
      </c>
      <c r="F27" s="8">
        <v>8.5</v>
      </c>
      <c r="G27" s="8">
        <v>17.100000000000001</v>
      </c>
      <c r="H27" s="8">
        <v>98.5</v>
      </c>
      <c r="I27" s="8">
        <v>95.899999999999991</v>
      </c>
      <c r="J27" s="8">
        <v>110.1</v>
      </c>
      <c r="K27" s="8">
        <v>39.799999999999997</v>
      </c>
      <c r="L27" s="8">
        <v>39.900000000000006</v>
      </c>
      <c r="M27" s="8">
        <v>32.4</v>
      </c>
      <c r="N27" s="8">
        <v>38.700000000000003</v>
      </c>
      <c r="O27" s="8">
        <v>71.399999999999991</v>
      </c>
      <c r="P27" s="8">
        <v>140.60000000000002</v>
      </c>
      <c r="Q27" s="8">
        <v>32.4</v>
      </c>
      <c r="R27" s="8">
        <v>725.30000000000007</v>
      </c>
    </row>
    <row r="28" spans="2:18" x14ac:dyDescent="0.25">
      <c r="B28" s="23"/>
      <c r="D28" s="53"/>
      <c r="E28" s="20">
        <v>2020</v>
      </c>
      <c r="F28" s="8">
        <v>13.229662496801032</v>
      </c>
      <c r="G28" s="8">
        <v>66.104672225326794</v>
      </c>
      <c r="H28" s="8">
        <v>88.386855569599689</v>
      </c>
      <c r="I28" s="8">
        <v>43.304742003733139</v>
      </c>
      <c r="J28" s="8">
        <v>43.219168394219707</v>
      </c>
      <c r="K28" s="8">
        <v>66.145032046044918</v>
      </c>
      <c r="L28" s="8">
        <v>66.772609487148316</v>
      </c>
      <c r="M28" s="8">
        <v>20.55472270639973</v>
      </c>
      <c r="N28" s="8">
        <v>58.623885395142473</v>
      </c>
      <c r="O28" s="8">
        <v>24.116303826385757</v>
      </c>
      <c r="P28" s="8">
        <v>72.416680728775631</v>
      </c>
      <c r="Q28" s="8">
        <v>39.173182672371986</v>
      </c>
      <c r="R28" s="8">
        <v>602.04751755194923</v>
      </c>
    </row>
    <row r="29" spans="2:18" x14ac:dyDescent="0.25">
      <c r="B29" s="23"/>
      <c r="D29" s="53"/>
      <c r="E29" s="20">
        <v>2021</v>
      </c>
      <c r="F29" s="8">
        <v>18.241298204975433</v>
      </c>
      <c r="G29" s="8">
        <v>37.429933449097376</v>
      </c>
      <c r="H29" s="8">
        <v>42.11223086752409</v>
      </c>
      <c r="I29" s="8">
        <v>34.116172433696875</v>
      </c>
      <c r="J29" s="8">
        <v>52.865975919461064</v>
      </c>
      <c r="K29" s="8">
        <v>18.246010707783647</v>
      </c>
      <c r="L29" s="8">
        <v>12.909306342589982</v>
      </c>
      <c r="M29" s="8">
        <v>29.587280976465685</v>
      </c>
      <c r="N29" s="8">
        <v>24.882976488780074</v>
      </c>
      <c r="O29" s="8">
        <v>114.57701725017445</v>
      </c>
      <c r="P29" s="8">
        <v>83.36588325457501</v>
      </c>
      <c r="Q29" s="8">
        <v>21.584097756361874</v>
      </c>
      <c r="R29" s="8">
        <v>489.91818365148555</v>
      </c>
    </row>
    <row r="30" spans="2:18" x14ac:dyDescent="0.25">
      <c r="E30" s="15" t="s">
        <v>8</v>
      </c>
      <c r="F30" s="66">
        <f>AVERAGE(F7:F27)</f>
        <v>19.238185031865026</v>
      </c>
      <c r="G30" s="66">
        <f t="shared" ref="G30:Q30" si="0">AVERAGE(G7:G27)</f>
        <v>41.947716755502171</v>
      </c>
      <c r="H30" s="66">
        <f t="shared" si="0"/>
        <v>69.80765008366555</v>
      </c>
      <c r="I30" s="66">
        <f t="shared" si="0"/>
        <v>101.89337819830102</v>
      </c>
      <c r="J30" s="66">
        <f t="shared" si="0"/>
        <v>95.610511126978224</v>
      </c>
      <c r="K30" s="66">
        <f t="shared" si="0"/>
        <v>55.960055304371799</v>
      </c>
      <c r="L30" s="66">
        <f t="shared" si="0"/>
        <v>37.490420435856571</v>
      </c>
      <c r="M30" s="66">
        <f t="shared" si="0"/>
        <v>38.880655997957192</v>
      </c>
      <c r="N30" s="66">
        <f t="shared" si="0"/>
        <v>39.855209805009324</v>
      </c>
      <c r="O30" s="66">
        <f t="shared" si="0"/>
        <v>83.80242017636553</v>
      </c>
      <c r="P30" s="66">
        <f t="shared" si="0"/>
        <v>93.009855087523647</v>
      </c>
      <c r="Q30" s="66">
        <f t="shared" si="0"/>
        <v>48.586004749581242</v>
      </c>
      <c r="R30" s="66">
        <f>AVERAGE(R7:R27)</f>
        <v>726.08206275297721</v>
      </c>
    </row>
    <row r="31" spans="2:18" x14ac:dyDescent="0.25">
      <c r="E31" s="15" t="s">
        <v>189</v>
      </c>
      <c r="F31" s="66">
        <f>MAX(F7:F27)</f>
        <v>52.531150181496997</v>
      </c>
      <c r="G31" s="66">
        <f t="shared" ref="G31:Q31" si="1">MAX(G7:G27)</f>
        <v>112.3</v>
      </c>
      <c r="H31" s="66">
        <f t="shared" si="1"/>
        <v>128.9</v>
      </c>
      <c r="I31" s="66">
        <f t="shared" si="1"/>
        <v>194.90000000000003</v>
      </c>
      <c r="J31" s="66">
        <f t="shared" si="1"/>
        <v>203.35111784924584</v>
      </c>
      <c r="K31" s="66">
        <f t="shared" si="1"/>
        <v>110.07099074466014</v>
      </c>
      <c r="L31" s="66">
        <f t="shared" si="1"/>
        <v>118.79999999999998</v>
      </c>
      <c r="M31" s="66">
        <f t="shared" si="1"/>
        <v>67.699999999999989</v>
      </c>
      <c r="N31" s="66">
        <f t="shared" si="1"/>
        <v>83.600000000000009</v>
      </c>
      <c r="O31" s="66">
        <f t="shared" si="1"/>
        <v>148.19999999999999</v>
      </c>
      <c r="P31" s="66">
        <f t="shared" si="1"/>
        <v>214.29999999999998</v>
      </c>
      <c r="Q31" s="66">
        <f t="shared" si="1"/>
        <v>175.50000000000003</v>
      </c>
      <c r="R31" s="67">
        <f>MAX(R7:R27)</f>
        <v>1222.2968952922026</v>
      </c>
    </row>
    <row r="32" spans="2:18" x14ac:dyDescent="0.25">
      <c r="E32" s="15" t="s">
        <v>190</v>
      </c>
      <c r="F32" s="66">
        <f>MIN(F7:F27)</f>
        <v>0.8</v>
      </c>
      <c r="G32" s="66">
        <f t="shared" ref="G32:Q32" si="2">MIN(G7:G27)</f>
        <v>10.538360255655219</v>
      </c>
      <c r="H32" s="66">
        <f t="shared" si="2"/>
        <v>20.800000000000004</v>
      </c>
      <c r="I32" s="66">
        <f t="shared" si="2"/>
        <v>10.100000000000001</v>
      </c>
      <c r="J32" s="66">
        <f t="shared" si="2"/>
        <v>20.100000000000001</v>
      </c>
      <c r="K32" s="66">
        <f t="shared" si="2"/>
        <v>23.560041483166469</v>
      </c>
      <c r="L32" s="66">
        <f t="shared" si="2"/>
        <v>11.700000000000001</v>
      </c>
      <c r="M32" s="66">
        <f t="shared" si="2"/>
        <v>13.834497577726671</v>
      </c>
      <c r="N32" s="66">
        <f t="shared" si="2"/>
        <v>8.3179920592406145</v>
      </c>
      <c r="O32" s="66">
        <f t="shared" si="2"/>
        <v>23.945973476897322</v>
      </c>
      <c r="P32" s="66">
        <f t="shared" si="2"/>
        <v>25.203070335210217</v>
      </c>
      <c r="Q32" s="66">
        <f t="shared" si="2"/>
        <v>0.60000000000000009</v>
      </c>
      <c r="R32" s="67">
        <f>MIN(R7:R27)</f>
        <v>377.91756844298465</v>
      </c>
    </row>
    <row r="33" spans="5:18" x14ac:dyDescent="0.25">
      <c r="E33" s="15" t="s">
        <v>146</v>
      </c>
      <c r="F33" s="67">
        <f>+_xlfn.PERCENTILE.EXC(F7:F29,0.25)</f>
        <v>8.5</v>
      </c>
      <c r="G33" s="67">
        <f t="shared" ref="G33:R33" si="3">+_xlfn.PERCENTILE.EXC(G7:G29,0.25)</f>
        <v>17.100000000000001</v>
      </c>
      <c r="H33" s="67">
        <f t="shared" si="3"/>
        <v>44.269045339829752</v>
      </c>
      <c r="I33" s="67">
        <f t="shared" si="3"/>
        <v>49.29999999999999</v>
      </c>
      <c r="J33" s="67">
        <f t="shared" si="3"/>
        <v>43.219168394219707</v>
      </c>
      <c r="K33" s="67">
        <f t="shared" si="3"/>
        <v>32.499999999999986</v>
      </c>
      <c r="L33" s="67">
        <f t="shared" si="3"/>
        <v>22.141614509766882</v>
      </c>
      <c r="M33" s="67">
        <f t="shared" si="3"/>
        <v>24.539762270209451</v>
      </c>
      <c r="N33" s="67">
        <f t="shared" si="3"/>
        <v>24.882976488780074</v>
      </c>
      <c r="O33" s="67">
        <f t="shared" si="3"/>
        <v>57.889794194869651</v>
      </c>
      <c r="P33" s="67">
        <f t="shared" si="3"/>
        <v>60.710412432814564</v>
      </c>
      <c r="Q33" s="67">
        <f t="shared" si="3"/>
        <v>14.599999999999998</v>
      </c>
      <c r="R33" s="67">
        <f t="shared" si="3"/>
        <v>602.04751755194923</v>
      </c>
    </row>
    <row r="34" spans="5:18" x14ac:dyDescent="0.25">
      <c r="E34" s="15" t="s">
        <v>191</v>
      </c>
      <c r="F34" s="67">
        <f>+_xlfn.PERCENTILE.EXC(F7:F29,0.75)</f>
        <v>26.2</v>
      </c>
      <c r="G34" s="67">
        <f t="shared" ref="G34:R34" si="4">+_xlfn.PERCENTILE.EXC(G7:G29,0.75)</f>
        <v>62.087260029691393</v>
      </c>
      <c r="H34" s="67">
        <f t="shared" si="4"/>
        <v>96.700000000000017</v>
      </c>
      <c r="I34" s="67">
        <f t="shared" si="4"/>
        <v>155.57520535238146</v>
      </c>
      <c r="J34" s="67">
        <f t="shared" si="4"/>
        <v>124.28575747949797</v>
      </c>
      <c r="K34" s="67">
        <f t="shared" si="4"/>
        <v>74.147707017727583</v>
      </c>
      <c r="L34" s="67">
        <f t="shared" si="4"/>
        <v>42.513844681806759</v>
      </c>
      <c r="M34" s="67">
        <f t="shared" si="4"/>
        <v>50</v>
      </c>
      <c r="N34" s="67">
        <f t="shared" si="4"/>
        <v>53.8</v>
      </c>
      <c r="O34" s="67">
        <f t="shared" si="4"/>
        <v>102.59999999999998</v>
      </c>
      <c r="P34" s="67">
        <f t="shared" si="4"/>
        <v>124.60000000000001</v>
      </c>
      <c r="Q34" s="67">
        <f t="shared" si="4"/>
        <v>68.399999999999991</v>
      </c>
      <c r="R34" s="67">
        <f t="shared" si="4"/>
        <v>763.38550778174829</v>
      </c>
    </row>
    <row r="35" spans="5:18" x14ac:dyDescent="0.25">
      <c r="E35" s="65" t="s">
        <v>143</v>
      </c>
      <c r="F35" s="38">
        <f>+$R$30/12</f>
        <v>60.506838562748101</v>
      </c>
      <c r="G35" s="38">
        <f t="shared" ref="G35:Q35" si="5">+$R$30/12</f>
        <v>60.506838562748101</v>
      </c>
      <c r="H35" s="38">
        <f t="shared" si="5"/>
        <v>60.506838562748101</v>
      </c>
      <c r="I35" s="38">
        <f t="shared" si="5"/>
        <v>60.506838562748101</v>
      </c>
      <c r="J35" s="38">
        <f t="shared" si="5"/>
        <v>60.506838562748101</v>
      </c>
      <c r="K35" s="38">
        <f t="shared" si="5"/>
        <v>60.506838562748101</v>
      </c>
      <c r="L35" s="38">
        <f t="shared" si="5"/>
        <v>60.506838562748101</v>
      </c>
      <c r="M35" s="38">
        <f t="shared" si="5"/>
        <v>60.506838562748101</v>
      </c>
      <c r="N35" s="38">
        <f t="shared" si="5"/>
        <v>60.506838562748101</v>
      </c>
      <c r="O35" s="38">
        <f t="shared" si="5"/>
        <v>60.506838562748101</v>
      </c>
      <c r="P35" s="38">
        <f t="shared" si="5"/>
        <v>60.506838562748101</v>
      </c>
      <c r="Q35" s="38">
        <f t="shared" si="5"/>
        <v>60.506838562748101</v>
      </c>
    </row>
    <row r="63" spans="5:18" x14ac:dyDescent="0.25">
      <c r="E63" s="48" t="s">
        <v>176</v>
      </c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50"/>
    </row>
    <row r="64" spans="5:18" x14ac:dyDescent="0.25">
      <c r="E64" s="55" t="s">
        <v>21</v>
      </c>
      <c r="F64" s="56" t="s">
        <v>9</v>
      </c>
      <c r="G64" s="56" t="s">
        <v>10</v>
      </c>
      <c r="H64" s="56" t="s">
        <v>11</v>
      </c>
      <c r="I64" s="56" t="s">
        <v>12</v>
      </c>
      <c r="J64" s="56" t="s">
        <v>13</v>
      </c>
      <c r="K64" s="56" t="s">
        <v>14</v>
      </c>
      <c r="L64" s="56" t="s">
        <v>15</v>
      </c>
      <c r="M64" s="56" t="s">
        <v>16</v>
      </c>
      <c r="N64" s="56" t="s">
        <v>17</v>
      </c>
      <c r="O64" s="56" t="s">
        <v>18</v>
      </c>
      <c r="P64" s="56" t="s">
        <v>19</v>
      </c>
      <c r="Q64" s="56" t="s">
        <v>20</v>
      </c>
      <c r="R64" s="55" t="s">
        <v>177</v>
      </c>
    </row>
    <row r="65" spans="5:18" x14ac:dyDescent="0.25">
      <c r="E65" s="1" t="s">
        <v>8</v>
      </c>
      <c r="F65" s="5">
        <v>19.238185031865026</v>
      </c>
      <c r="G65" s="5">
        <v>41.947716755502171</v>
      </c>
      <c r="H65" s="5">
        <v>69.80765008366555</v>
      </c>
      <c r="I65" s="5">
        <v>101.89337819830102</v>
      </c>
      <c r="J65" s="5">
        <v>95.610511126978224</v>
      </c>
      <c r="K65" s="5">
        <v>55.960055304371799</v>
      </c>
      <c r="L65" s="5">
        <v>37.490420435856571</v>
      </c>
      <c r="M65" s="5">
        <v>38.880655997957192</v>
      </c>
      <c r="N65" s="5">
        <v>39.855209805009324</v>
      </c>
      <c r="O65" s="5">
        <v>83.80242017636553</v>
      </c>
      <c r="P65" s="5">
        <v>93.009855087523647</v>
      </c>
      <c r="Q65" s="5">
        <v>48.586004749581242</v>
      </c>
      <c r="R65" s="5">
        <v>726.08206275297721</v>
      </c>
    </row>
    <row r="66" spans="5:18" x14ac:dyDescent="0.25">
      <c r="E66" s="1" t="s">
        <v>189</v>
      </c>
      <c r="F66" s="5">
        <v>52.531150181496997</v>
      </c>
      <c r="G66" s="5">
        <v>112.3</v>
      </c>
      <c r="H66" s="5">
        <v>128.9</v>
      </c>
      <c r="I66" s="5">
        <v>194.90000000000003</v>
      </c>
      <c r="J66" s="5">
        <v>203.35111784924584</v>
      </c>
      <c r="K66" s="5">
        <v>110.07099074466014</v>
      </c>
      <c r="L66" s="5">
        <v>118.79999999999998</v>
      </c>
      <c r="M66" s="5">
        <v>67.699999999999989</v>
      </c>
      <c r="N66" s="5">
        <v>83.600000000000009</v>
      </c>
      <c r="O66" s="5">
        <v>148.19999999999999</v>
      </c>
      <c r="P66" s="5">
        <v>214.29999999999998</v>
      </c>
      <c r="Q66" s="5">
        <v>175.50000000000003</v>
      </c>
      <c r="R66" s="5">
        <v>1222.2968952922026</v>
      </c>
    </row>
    <row r="67" spans="5:18" x14ac:dyDescent="0.25">
      <c r="E67" s="1" t="s">
        <v>190</v>
      </c>
      <c r="F67" s="5">
        <v>0.8</v>
      </c>
      <c r="G67" s="5">
        <v>10.538360255655219</v>
      </c>
      <c r="H67" s="5">
        <v>20.800000000000004</v>
      </c>
      <c r="I67" s="5">
        <v>10.100000000000001</v>
      </c>
      <c r="J67" s="5">
        <v>20.100000000000001</v>
      </c>
      <c r="K67" s="5">
        <v>23.560041483166469</v>
      </c>
      <c r="L67" s="5">
        <v>11.700000000000001</v>
      </c>
      <c r="M67" s="5">
        <v>13.834497577726671</v>
      </c>
      <c r="N67" s="5">
        <v>8.3179920592406145</v>
      </c>
      <c r="O67" s="5">
        <v>23.945973476897322</v>
      </c>
      <c r="P67" s="5">
        <v>25.203070335210217</v>
      </c>
      <c r="Q67" s="5">
        <v>0.60000000000000009</v>
      </c>
      <c r="R67" s="5">
        <v>377.91756844298465</v>
      </c>
    </row>
    <row r="68" spans="5:18" x14ac:dyDescent="0.25">
      <c r="E68" s="1" t="s">
        <v>220</v>
      </c>
      <c r="F68" s="5">
        <v>16.191904519960179</v>
      </c>
      <c r="G68" s="5">
        <v>53.222399323700905</v>
      </c>
      <c r="H68" s="5">
        <v>84.300000000000011</v>
      </c>
      <c r="I68" s="5">
        <v>168.1</v>
      </c>
      <c r="J68" s="5">
        <v>203.35111784924584</v>
      </c>
      <c r="K68" s="5">
        <v>109.24729658005758</v>
      </c>
      <c r="L68" s="5">
        <v>75.899999999999991</v>
      </c>
      <c r="M68" s="5">
        <v>57.886998697808821</v>
      </c>
      <c r="N68" s="5">
        <v>32.506375818954332</v>
      </c>
      <c r="O68" s="5">
        <v>94.516928055057903</v>
      </c>
      <c r="P68" s="5">
        <v>154.509611993969</v>
      </c>
      <c r="Q68" s="5">
        <v>54.2</v>
      </c>
      <c r="R68" s="5">
        <v>1103.9326328387544</v>
      </c>
    </row>
    <row r="69" spans="5:18" x14ac:dyDescent="0.25">
      <c r="E69" s="1" t="s">
        <v>221</v>
      </c>
      <c r="F69" s="5">
        <v>42.5</v>
      </c>
      <c r="G69" s="5">
        <v>17.5</v>
      </c>
      <c r="H69" s="5">
        <v>57.2</v>
      </c>
      <c r="I69" s="5">
        <v>49.29999999999999</v>
      </c>
      <c r="J69" s="5">
        <v>27</v>
      </c>
      <c r="K69" s="5">
        <v>42.7</v>
      </c>
      <c r="L69" s="5">
        <v>37</v>
      </c>
      <c r="M69" s="5">
        <v>24.7</v>
      </c>
      <c r="N69" s="5">
        <v>30.3</v>
      </c>
      <c r="O69" s="5">
        <v>49.5</v>
      </c>
      <c r="P69" s="5">
        <v>72</v>
      </c>
      <c r="Q69" s="5">
        <v>3.4000000000000004</v>
      </c>
      <c r="R69" s="5">
        <v>453.09999999999997</v>
      </c>
    </row>
  </sheetData>
  <sortState xmlns:xlrd2="http://schemas.microsoft.com/office/spreadsheetml/2017/richdata2" ref="B9:B29">
    <sortCondition ref="B9:B29"/>
  </sortState>
  <pageMargins left="0.7" right="0.7" top="0.75" bottom="0.75" header="0.3" footer="0.3"/>
  <ignoredErrors>
    <ignoredError sqref="F30:Q32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DFDE7-88BE-45CD-85F9-43BE058AEC1C}">
  <dimension ref="B5:AO93"/>
  <sheetViews>
    <sheetView topLeftCell="P37" zoomScale="112" zoomScaleNormal="112" workbookViewId="0">
      <pane xSplit="7845" ySplit="6420" topLeftCell="AA67" activePane="bottomLeft"/>
      <selection activeCell="A61" sqref="A61"/>
      <selection pane="topRight" activeCell="AB43" sqref="AB43"/>
      <selection pane="bottomLeft" activeCell="T91" sqref="T91"/>
      <selection pane="bottomRight" activeCell="Z82" sqref="Z82"/>
    </sheetView>
  </sheetViews>
  <sheetFormatPr baseColWidth="10" defaultRowHeight="15" x14ac:dyDescent="0.25"/>
  <cols>
    <col min="3" max="3" width="16.42578125" bestFit="1" customWidth="1"/>
    <col min="6" max="6" width="11.140625" bestFit="1" customWidth="1"/>
    <col min="25" max="25" width="16.42578125" bestFit="1" customWidth="1"/>
    <col min="28" max="28" width="11.140625" bestFit="1" customWidth="1"/>
  </cols>
  <sheetData>
    <row r="5" spans="2:41" x14ac:dyDescent="0.25">
      <c r="B5" t="s">
        <v>233</v>
      </c>
      <c r="X5" t="s">
        <v>233</v>
      </c>
    </row>
    <row r="6" spans="2:41" x14ac:dyDescent="0.25">
      <c r="B6" t="s">
        <v>234</v>
      </c>
      <c r="C6" t="s">
        <v>0</v>
      </c>
      <c r="D6" t="s">
        <v>235</v>
      </c>
      <c r="E6" t="s">
        <v>236</v>
      </c>
      <c r="F6" t="s">
        <v>27</v>
      </c>
      <c r="G6" t="s">
        <v>10</v>
      </c>
      <c r="H6" t="s">
        <v>11</v>
      </c>
      <c r="I6" t="s">
        <v>28</v>
      </c>
      <c r="J6" t="s">
        <v>13</v>
      </c>
      <c r="K6" t="s">
        <v>14</v>
      </c>
      <c r="L6" t="s">
        <v>15</v>
      </c>
      <c r="M6" t="s">
        <v>29</v>
      </c>
      <c r="N6" t="s">
        <v>17</v>
      </c>
      <c r="O6" t="s">
        <v>18</v>
      </c>
      <c r="P6" t="s">
        <v>19</v>
      </c>
      <c r="Q6" t="s">
        <v>30</v>
      </c>
      <c r="R6" t="s">
        <v>177</v>
      </c>
      <c r="S6" t="s">
        <v>237</v>
      </c>
      <c r="X6" t="s">
        <v>234</v>
      </c>
      <c r="Y6" t="s">
        <v>0</v>
      </c>
      <c r="Z6" t="s">
        <v>235</v>
      </c>
      <c r="AA6" t="s">
        <v>236</v>
      </c>
      <c r="AB6" t="s">
        <v>27</v>
      </c>
      <c r="AC6" t="s">
        <v>10</v>
      </c>
      <c r="AD6" t="s">
        <v>11</v>
      </c>
      <c r="AE6" t="s">
        <v>28</v>
      </c>
      <c r="AF6" t="s">
        <v>13</v>
      </c>
      <c r="AG6" t="s">
        <v>14</v>
      </c>
      <c r="AH6" t="s">
        <v>15</v>
      </c>
      <c r="AI6" t="s">
        <v>29</v>
      </c>
      <c r="AJ6" t="s">
        <v>17</v>
      </c>
      <c r="AK6" t="s">
        <v>18</v>
      </c>
      <c r="AL6" t="s">
        <v>19</v>
      </c>
      <c r="AM6" t="s">
        <v>30</v>
      </c>
      <c r="AN6" t="s">
        <v>177</v>
      </c>
      <c r="AO6" t="s">
        <v>237</v>
      </c>
    </row>
    <row r="7" spans="2:41" x14ac:dyDescent="0.25">
      <c r="B7">
        <v>1</v>
      </c>
      <c r="C7" t="s">
        <v>238</v>
      </c>
      <c r="D7" t="s">
        <v>239</v>
      </c>
      <c r="E7" t="s">
        <v>188</v>
      </c>
      <c r="F7" s="90">
        <v>19.238185031865026</v>
      </c>
      <c r="G7" s="90">
        <v>41.947716755502171</v>
      </c>
      <c r="H7" s="90">
        <v>69.80765008366555</v>
      </c>
      <c r="I7" s="90">
        <v>101.89337819830102</v>
      </c>
      <c r="J7" s="90">
        <v>95.610511126978224</v>
      </c>
      <c r="K7" s="90">
        <v>55.960055304371799</v>
      </c>
      <c r="L7" s="90">
        <v>37.490420435856571</v>
      </c>
      <c r="M7" s="90">
        <v>38.880655997957192</v>
      </c>
      <c r="N7" s="90">
        <v>39.855209805009324</v>
      </c>
      <c r="O7" s="90">
        <v>83.80242017636553</v>
      </c>
      <c r="P7" s="90">
        <v>93.009855087523647</v>
      </c>
      <c r="Q7" s="90">
        <v>48.586004749581242</v>
      </c>
      <c r="R7" s="53">
        <f>SUM(F7:Q7)</f>
        <v>726.08206275297732</v>
      </c>
      <c r="S7" t="s">
        <v>240</v>
      </c>
      <c r="X7">
        <v>1</v>
      </c>
      <c r="Y7" t="s">
        <v>238</v>
      </c>
      <c r="Z7" t="s">
        <v>239</v>
      </c>
      <c r="AA7" t="s">
        <v>188</v>
      </c>
      <c r="AB7">
        <v>17.850000000000001</v>
      </c>
      <c r="AC7">
        <v>41.46</v>
      </c>
      <c r="AD7">
        <v>68.760000000000005</v>
      </c>
      <c r="AE7">
        <v>101.59</v>
      </c>
      <c r="AF7">
        <v>95.28</v>
      </c>
      <c r="AG7">
        <v>55.34</v>
      </c>
      <c r="AH7">
        <v>39.61</v>
      </c>
      <c r="AI7">
        <v>38.450000000000003</v>
      </c>
      <c r="AJ7">
        <v>39.18</v>
      </c>
      <c r="AK7">
        <v>83.35</v>
      </c>
      <c r="AL7">
        <v>91.82</v>
      </c>
      <c r="AM7">
        <v>48.46</v>
      </c>
      <c r="AN7" s="38">
        <f>SUM(AB7:AM7)</f>
        <v>721.15000000000009</v>
      </c>
      <c r="AO7" t="s">
        <v>240</v>
      </c>
    </row>
    <row r="8" spans="2:41" x14ac:dyDescent="0.25">
      <c r="B8">
        <v>1</v>
      </c>
      <c r="C8" t="s">
        <v>238</v>
      </c>
      <c r="D8" t="s">
        <v>239</v>
      </c>
      <c r="E8" t="s">
        <v>138</v>
      </c>
      <c r="F8" s="90">
        <v>52.531150181496997</v>
      </c>
      <c r="G8" s="90">
        <v>112.3</v>
      </c>
      <c r="H8" s="90">
        <v>128.9</v>
      </c>
      <c r="I8" s="90">
        <v>194.90000000000003</v>
      </c>
      <c r="J8" s="90">
        <v>203.35111784924584</v>
      </c>
      <c r="K8" s="90">
        <v>110.07099074466014</v>
      </c>
      <c r="L8" s="90">
        <v>118.79999999999998</v>
      </c>
      <c r="M8" s="90">
        <v>67.699999999999989</v>
      </c>
      <c r="N8" s="90">
        <v>83.600000000000009</v>
      </c>
      <c r="O8" s="90">
        <v>148.19999999999999</v>
      </c>
      <c r="P8" s="90">
        <v>214.29999999999998</v>
      </c>
      <c r="Q8" s="90">
        <v>175.50000000000003</v>
      </c>
      <c r="R8" s="53">
        <f>+MAX(F8:Q8)</f>
        <v>214.29999999999998</v>
      </c>
      <c r="S8" t="s">
        <v>240</v>
      </c>
      <c r="X8">
        <v>1</v>
      </c>
      <c r="Y8" t="s">
        <v>238</v>
      </c>
      <c r="Z8" t="s">
        <v>239</v>
      </c>
      <c r="AA8" t="s">
        <v>138</v>
      </c>
      <c r="AB8">
        <v>27.15</v>
      </c>
      <c r="AC8">
        <v>57.69</v>
      </c>
      <c r="AD8">
        <v>97.6</v>
      </c>
      <c r="AE8">
        <v>161.84</v>
      </c>
      <c r="AF8">
        <v>131.9</v>
      </c>
      <c r="AG8">
        <v>81.52</v>
      </c>
      <c r="AH8">
        <v>45.26</v>
      </c>
      <c r="AI8">
        <v>48.11</v>
      </c>
      <c r="AJ8">
        <v>49.3</v>
      </c>
      <c r="AK8">
        <v>101.6</v>
      </c>
      <c r="AL8">
        <v>132.6</v>
      </c>
      <c r="AM8">
        <v>69.91</v>
      </c>
      <c r="AN8" s="38">
        <f>+MAX(AB8:AM8)</f>
        <v>161.84</v>
      </c>
      <c r="AO8" t="s">
        <v>240</v>
      </c>
    </row>
    <row r="9" spans="2:41" x14ac:dyDescent="0.25">
      <c r="B9">
        <v>1</v>
      </c>
      <c r="C9" t="s">
        <v>238</v>
      </c>
      <c r="D9" t="s">
        <v>239</v>
      </c>
      <c r="E9" t="s">
        <v>139</v>
      </c>
      <c r="F9" s="90">
        <v>0.8</v>
      </c>
      <c r="G9" s="90">
        <v>10.538360255655219</v>
      </c>
      <c r="H9" s="90">
        <v>20.800000000000004</v>
      </c>
      <c r="I9" s="90">
        <v>10.100000000000001</v>
      </c>
      <c r="J9" s="90">
        <v>20.100000000000001</v>
      </c>
      <c r="K9" s="90">
        <v>23.560041483166469</v>
      </c>
      <c r="L9" s="90">
        <v>11.700000000000001</v>
      </c>
      <c r="M9" s="90">
        <v>13.834497577726671</v>
      </c>
      <c r="N9" s="90">
        <v>8.3179920592406145</v>
      </c>
      <c r="O9" s="90">
        <v>23.945973476897322</v>
      </c>
      <c r="P9" s="90">
        <v>25.203070335210217</v>
      </c>
      <c r="Q9" s="90">
        <v>0.60000000000000009</v>
      </c>
      <c r="R9" s="53">
        <f>+MIN(F9:Q9)</f>
        <v>0.60000000000000009</v>
      </c>
      <c r="S9" t="s">
        <v>240</v>
      </c>
      <c r="X9">
        <v>1</v>
      </c>
      <c r="Y9" t="s">
        <v>238</v>
      </c>
      <c r="Z9" t="s">
        <v>239</v>
      </c>
      <c r="AA9" t="s">
        <v>139</v>
      </c>
      <c r="AB9">
        <v>8.02</v>
      </c>
      <c r="AC9">
        <v>16.95</v>
      </c>
      <c r="AD9">
        <v>43.49</v>
      </c>
      <c r="AE9">
        <v>60.55</v>
      </c>
      <c r="AF9">
        <v>44.51</v>
      </c>
      <c r="AG9">
        <v>35.42</v>
      </c>
      <c r="AH9">
        <v>25.65</v>
      </c>
      <c r="AI9">
        <v>24.62</v>
      </c>
      <c r="AJ9">
        <v>26.3</v>
      </c>
      <c r="AK9">
        <v>60</v>
      </c>
      <c r="AL9">
        <v>57.41</v>
      </c>
      <c r="AM9">
        <v>14.39</v>
      </c>
      <c r="AN9" s="38">
        <f>+MIN(AB9:AM9)</f>
        <v>8.02</v>
      </c>
      <c r="AO9" t="s">
        <v>240</v>
      </c>
    </row>
    <row r="10" spans="2:41" x14ac:dyDescent="0.25">
      <c r="B10">
        <v>2</v>
      </c>
      <c r="C10" t="s">
        <v>241</v>
      </c>
      <c r="D10" t="s">
        <v>239</v>
      </c>
      <c r="E10" t="s">
        <v>188</v>
      </c>
      <c r="F10" s="90">
        <v>21.08</v>
      </c>
      <c r="G10" s="90">
        <v>43.82</v>
      </c>
      <c r="H10" s="90">
        <v>82.52</v>
      </c>
      <c r="I10" s="90">
        <v>109.32</v>
      </c>
      <c r="J10" s="90">
        <v>109.57</v>
      </c>
      <c r="K10" s="90">
        <v>61.91</v>
      </c>
      <c r="L10" s="90">
        <v>43.52</v>
      </c>
      <c r="M10" s="90">
        <v>40.770000000000003</v>
      </c>
      <c r="N10" s="90">
        <v>41.94</v>
      </c>
      <c r="O10" s="90">
        <v>92.1</v>
      </c>
      <c r="P10" s="90">
        <v>97.15</v>
      </c>
      <c r="Q10" s="90">
        <v>54.38</v>
      </c>
      <c r="R10" s="53">
        <f>SUM(F10:Q10)</f>
        <v>798.08</v>
      </c>
      <c r="S10" t="s">
        <v>240</v>
      </c>
      <c r="X10">
        <v>2</v>
      </c>
      <c r="Y10" t="s">
        <v>241</v>
      </c>
      <c r="Z10" t="s">
        <v>239</v>
      </c>
      <c r="AA10" t="s">
        <v>188</v>
      </c>
      <c r="AB10">
        <v>21.08</v>
      </c>
      <c r="AC10">
        <v>43.82</v>
      </c>
      <c r="AD10">
        <v>82.52</v>
      </c>
      <c r="AE10">
        <v>109.32</v>
      </c>
      <c r="AF10">
        <v>109.57</v>
      </c>
      <c r="AG10">
        <v>61.91</v>
      </c>
      <c r="AH10">
        <v>43.52</v>
      </c>
      <c r="AI10">
        <v>40.770000000000003</v>
      </c>
      <c r="AJ10">
        <v>41.94</v>
      </c>
      <c r="AK10">
        <v>92.1</v>
      </c>
      <c r="AL10">
        <v>97.15</v>
      </c>
      <c r="AM10">
        <v>54.38</v>
      </c>
      <c r="AN10" s="38">
        <f>SUM(AB10:AM10)</f>
        <v>798.08</v>
      </c>
      <c r="AO10" t="s">
        <v>240</v>
      </c>
    </row>
    <row r="11" spans="2:41" x14ac:dyDescent="0.25">
      <c r="B11">
        <v>2</v>
      </c>
      <c r="C11" t="s">
        <v>241</v>
      </c>
      <c r="D11" t="s">
        <v>239</v>
      </c>
      <c r="E11" t="s">
        <v>138</v>
      </c>
      <c r="F11" s="90">
        <v>31.7</v>
      </c>
      <c r="G11" s="90">
        <v>71.2</v>
      </c>
      <c r="H11" s="90">
        <v>117.65</v>
      </c>
      <c r="I11" s="90">
        <v>146.6</v>
      </c>
      <c r="J11" s="90">
        <v>158.4</v>
      </c>
      <c r="K11" s="90">
        <v>75.650000000000006</v>
      </c>
      <c r="L11" s="90">
        <v>49.9</v>
      </c>
      <c r="M11" s="90">
        <v>53.65</v>
      </c>
      <c r="N11" s="90">
        <v>52.45</v>
      </c>
      <c r="O11" s="90">
        <v>110.05</v>
      </c>
      <c r="P11" s="90">
        <v>125.85</v>
      </c>
      <c r="Q11" s="90">
        <v>81.849999999999994</v>
      </c>
      <c r="R11" s="53">
        <f>+MAX(F11:Q11)</f>
        <v>158.4</v>
      </c>
      <c r="S11" t="s">
        <v>240</v>
      </c>
      <c r="X11">
        <v>2</v>
      </c>
      <c r="Y11" t="s">
        <v>241</v>
      </c>
      <c r="Z11" t="s">
        <v>239</v>
      </c>
      <c r="AA11" t="s">
        <v>138</v>
      </c>
      <c r="AB11">
        <v>31.7</v>
      </c>
      <c r="AC11">
        <v>71.2</v>
      </c>
      <c r="AD11">
        <v>117.65</v>
      </c>
      <c r="AE11">
        <v>146.6</v>
      </c>
      <c r="AF11">
        <v>158.4</v>
      </c>
      <c r="AG11">
        <v>75.650000000000006</v>
      </c>
      <c r="AH11">
        <v>49.9</v>
      </c>
      <c r="AI11">
        <v>53.65</v>
      </c>
      <c r="AJ11">
        <v>52.45</v>
      </c>
      <c r="AK11">
        <v>110.05</v>
      </c>
      <c r="AL11">
        <v>125.85</v>
      </c>
      <c r="AM11">
        <v>81.849999999999994</v>
      </c>
      <c r="AN11" s="38">
        <f>+MAX(AB11:AM11)</f>
        <v>158.4</v>
      </c>
      <c r="AO11" t="s">
        <v>240</v>
      </c>
    </row>
    <row r="12" spans="2:41" x14ac:dyDescent="0.25">
      <c r="B12">
        <v>2</v>
      </c>
      <c r="C12" t="s">
        <v>241</v>
      </c>
      <c r="D12" t="s">
        <v>239</v>
      </c>
      <c r="E12" t="s">
        <v>139</v>
      </c>
      <c r="F12" s="90">
        <v>7.05</v>
      </c>
      <c r="G12" s="90">
        <v>13.45</v>
      </c>
      <c r="H12" s="90">
        <v>47.85</v>
      </c>
      <c r="I12" s="90">
        <v>65.900000000000006</v>
      </c>
      <c r="J12" s="90">
        <v>81.55</v>
      </c>
      <c r="K12" s="90">
        <v>34.65</v>
      </c>
      <c r="L12" s="90">
        <v>30.85</v>
      </c>
      <c r="M12" s="90">
        <v>29.25</v>
      </c>
      <c r="N12" s="90">
        <v>24.45</v>
      </c>
      <c r="O12" s="90">
        <v>69.5</v>
      </c>
      <c r="P12" s="90">
        <v>63.75</v>
      </c>
      <c r="Q12" s="90">
        <v>24.1</v>
      </c>
      <c r="R12" s="53">
        <f>+MIN(F12:Q12)</f>
        <v>7.05</v>
      </c>
      <c r="S12" t="s">
        <v>240</v>
      </c>
      <c r="X12">
        <v>2</v>
      </c>
      <c r="Y12" t="s">
        <v>241</v>
      </c>
      <c r="Z12" t="s">
        <v>239</v>
      </c>
      <c r="AA12" t="s">
        <v>139</v>
      </c>
      <c r="AB12">
        <v>7.05</v>
      </c>
      <c r="AC12">
        <v>13.45</v>
      </c>
      <c r="AD12">
        <v>47.85</v>
      </c>
      <c r="AE12">
        <v>65.900000000000006</v>
      </c>
      <c r="AF12">
        <v>81.55</v>
      </c>
      <c r="AG12">
        <v>34.65</v>
      </c>
      <c r="AH12">
        <v>30.85</v>
      </c>
      <c r="AI12">
        <v>29.25</v>
      </c>
      <c r="AJ12">
        <v>24.45</v>
      </c>
      <c r="AK12">
        <v>69.5</v>
      </c>
      <c r="AL12">
        <v>63.75</v>
      </c>
      <c r="AM12">
        <v>24.1</v>
      </c>
      <c r="AN12" s="38">
        <f>+MIN(AB12:AM12)</f>
        <v>7.05</v>
      </c>
      <c r="AO12" t="s">
        <v>240</v>
      </c>
    </row>
    <row r="13" spans="2:41" x14ac:dyDescent="0.25">
      <c r="B13">
        <v>3</v>
      </c>
      <c r="C13" t="s">
        <v>242</v>
      </c>
      <c r="D13" t="s">
        <v>239</v>
      </c>
      <c r="E13" t="s">
        <v>188</v>
      </c>
      <c r="F13" s="90">
        <v>23.42</v>
      </c>
      <c r="G13" s="90">
        <v>47.8</v>
      </c>
      <c r="H13" s="90">
        <v>92.45</v>
      </c>
      <c r="I13" s="90">
        <v>120.03</v>
      </c>
      <c r="J13" s="90">
        <v>110.89</v>
      </c>
      <c r="K13" s="90">
        <v>59.97</v>
      </c>
      <c r="L13" s="90">
        <v>44.68</v>
      </c>
      <c r="M13" s="90">
        <v>39.85</v>
      </c>
      <c r="N13" s="90">
        <v>47.41</v>
      </c>
      <c r="O13" s="90">
        <v>98.63</v>
      </c>
      <c r="P13" s="90">
        <v>108.9</v>
      </c>
      <c r="Q13" s="90">
        <v>67.86</v>
      </c>
      <c r="R13" s="53">
        <f>SUM(F13:Q13)</f>
        <v>861.89</v>
      </c>
      <c r="S13" t="s">
        <v>240</v>
      </c>
      <c r="X13">
        <v>3</v>
      </c>
      <c r="Y13" t="s">
        <v>242</v>
      </c>
      <c r="Z13" t="s">
        <v>239</v>
      </c>
      <c r="AA13" t="s">
        <v>188</v>
      </c>
      <c r="AB13">
        <v>23.42</v>
      </c>
      <c r="AC13">
        <v>47.8</v>
      </c>
      <c r="AD13">
        <v>92.45</v>
      </c>
      <c r="AE13">
        <v>120.03</v>
      </c>
      <c r="AF13">
        <v>110.89</v>
      </c>
      <c r="AG13">
        <v>59.97</v>
      </c>
      <c r="AH13">
        <v>44.68</v>
      </c>
      <c r="AI13">
        <v>39.85</v>
      </c>
      <c r="AJ13">
        <v>47.41</v>
      </c>
      <c r="AK13">
        <v>98.63</v>
      </c>
      <c r="AL13">
        <v>108.9</v>
      </c>
      <c r="AM13">
        <v>67.86</v>
      </c>
      <c r="AN13" s="38">
        <f>SUM(AB13:AM13)</f>
        <v>861.89</v>
      </c>
      <c r="AO13" t="s">
        <v>240</v>
      </c>
    </row>
    <row r="14" spans="2:41" x14ac:dyDescent="0.25">
      <c r="B14">
        <v>3</v>
      </c>
      <c r="C14" t="s">
        <v>242</v>
      </c>
      <c r="D14" t="s">
        <v>239</v>
      </c>
      <c r="E14" t="s">
        <v>138</v>
      </c>
      <c r="F14" s="90">
        <v>36.200000000000003</v>
      </c>
      <c r="G14" s="90">
        <v>78.3</v>
      </c>
      <c r="H14" s="90">
        <v>111.25</v>
      </c>
      <c r="I14" s="90">
        <v>162.4</v>
      </c>
      <c r="J14" s="90">
        <v>156.55000000000001</v>
      </c>
      <c r="K14" s="90">
        <v>73.45</v>
      </c>
      <c r="L14" s="90">
        <v>50.85</v>
      </c>
      <c r="M14" s="90">
        <v>54.3</v>
      </c>
      <c r="N14" s="90">
        <v>57.3</v>
      </c>
      <c r="O14" s="90">
        <v>131.5</v>
      </c>
      <c r="P14" s="90">
        <v>139.30000000000001</v>
      </c>
      <c r="Q14" s="90">
        <v>86.95</v>
      </c>
      <c r="R14" s="53">
        <f>+MAX(F14:Q14)</f>
        <v>162.4</v>
      </c>
      <c r="S14" t="s">
        <v>240</v>
      </c>
      <c r="X14">
        <v>3</v>
      </c>
      <c r="Y14" t="s">
        <v>242</v>
      </c>
      <c r="Z14" t="s">
        <v>239</v>
      </c>
      <c r="AA14" t="s">
        <v>138</v>
      </c>
      <c r="AB14">
        <v>36.200000000000003</v>
      </c>
      <c r="AC14">
        <v>78.3</v>
      </c>
      <c r="AD14">
        <v>111.25</v>
      </c>
      <c r="AE14">
        <v>162.4</v>
      </c>
      <c r="AF14">
        <v>156.55000000000001</v>
      </c>
      <c r="AG14">
        <v>73.45</v>
      </c>
      <c r="AH14">
        <v>50.85</v>
      </c>
      <c r="AI14">
        <v>54.3</v>
      </c>
      <c r="AJ14">
        <v>57.3</v>
      </c>
      <c r="AK14">
        <v>131.5</v>
      </c>
      <c r="AL14">
        <v>139.30000000000001</v>
      </c>
      <c r="AM14">
        <v>86.95</v>
      </c>
      <c r="AN14" s="38">
        <f>+MAX(AB14:AM14)</f>
        <v>162.4</v>
      </c>
      <c r="AO14" t="s">
        <v>240</v>
      </c>
    </row>
    <row r="15" spans="2:41" x14ac:dyDescent="0.25">
      <c r="B15">
        <v>3</v>
      </c>
      <c r="C15" t="s">
        <v>242</v>
      </c>
      <c r="D15" t="s">
        <v>239</v>
      </c>
      <c r="E15" t="s">
        <v>139</v>
      </c>
      <c r="F15" s="90">
        <v>9.1999999999999993</v>
      </c>
      <c r="G15" s="90">
        <v>16.2</v>
      </c>
      <c r="H15" s="90">
        <v>60.75</v>
      </c>
      <c r="I15" s="90">
        <v>70.349999999999994</v>
      </c>
      <c r="J15" s="90">
        <v>68.25</v>
      </c>
      <c r="K15" s="90">
        <v>40.15</v>
      </c>
      <c r="L15" s="90">
        <v>33.549999999999997</v>
      </c>
      <c r="M15" s="90">
        <v>26.8</v>
      </c>
      <c r="N15" s="90">
        <v>28.9</v>
      </c>
      <c r="O15" s="90">
        <v>73.75</v>
      </c>
      <c r="P15" s="90">
        <v>71.849999999999994</v>
      </c>
      <c r="Q15" s="90">
        <v>34.799999999999997</v>
      </c>
      <c r="R15" s="53">
        <f>+MIN(F15:Q15)</f>
        <v>9.1999999999999993</v>
      </c>
      <c r="S15" t="s">
        <v>240</v>
      </c>
      <c r="X15">
        <v>3</v>
      </c>
      <c r="Y15" t="s">
        <v>242</v>
      </c>
      <c r="Z15" t="s">
        <v>239</v>
      </c>
      <c r="AA15" t="s">
        <v>139</v>
      </c>
      <c r="AB15">
        <v>9.1999999999999993</v>
      </c>
      <c r="AC15">
        <v>16.2</v>
      </c>
      <c r="AD15">
        <v>60.75</v>
      </c>
      <c r="AE15">
        <v>70.349999999999994</v>
      </c>
      <c r="AF15">
        <v>68.25</v>
      </c>
      <c r="AG15">
        <v>40.15</v>
      </c>
      <c r="AH15">
        <v>33.549999999999997</v>
      </c>
      <c r="AI15">
        <v>26.8</v>
      </c>
      <c r="AJ15">
        <v>28.9</v>
      </c>
      <c r="AK15">
        <v>73.75</v>
      </c>
      <c r="AL15">
        <v>71.849999999999994</v>
      </c>
      <c r="AM15">
        <v>34.799999999999997</v>
      </c>
      <c r="AN15" s="38">
        <f>+MIN(AB15:AM15)</f>
        <v>9.1999999999999993</v>
      </c>
      <c r="AO15" t="s">
        <v>240</v>
      </c>
    </row>
    <row r="16" spans="2:41" x14ac:dyDescent="0.25">
      <c r="B16">
        <v>4</v>
      </c>
      <c r="C16" t="s">
        <v>243</v>
      </c>
      <c r="D16" t="s">
        <v>239</v>
      </c>
      <c r="E16" t="s">
        <v>188</v>
      </c>
      <c r="F16" s="90">
        <v>18.86</v>
      </c>
      <c r="G16" s="90">
        <v>31.17</v>
      </c>
      <c r="H16" s="90">
        <v>61.39</v>
      </c>
      <c r="I16" s="90">
        <v>91.44</v>
      </c>
      <c r="J16" s="90">
        <v>78.989999999999995</v>
      </c>
      <c r="K16" s="90">
        <v>55.04</v>
      </c>
      <c r="L16" s="90">
        <v>38.01</v>
      </c>
      <c r="M16" s="90">
        <v>32.520000000000003</v>
      </c>
      <c r="N16" s="90">
        <v>38</v>
      </c>
      <c r="O16" s="90">
        <v>85.39</v>
      </c>
      <c r="P16" s="90">
        <v>82.66</v>
      </c>
      <c r="Q16" s="90">
        <v>44.73</v>
      </c>
      <c r="R16" s="53">
        <f>SUM(F16:Q16)</f>
        <v>658.2</v>
      </c>
      <c r="S16" t="s">
        <v>240</v>
      </c>
      <c r="X16">
        <v>4</v>
      </c>
      <c r="Y16" t="s">
        <v>243</v>
      </c>
      <c r="Z16" t="s">
        <v>239</v>
      </c>
      <c r="AA16" t="s">
        <v>188</v>
      </c>
      <c r="AB16">
        <v>18.86</v>
      </c>
      <c r="AC16">
        <v>31.17</v>
      </c>
      <c r="AD16">
        <v>61.39</v>
      </c>
      <c r="AE16">
        <v>91.44</v>
      </c>
      <c r="AF16">
        <v>78.989999999999995</v>
      </c>
      <c r="AG16">
        <v>55.04</v>
      </c>
      <c r="AH16">
        <v>38.01</v>
      </c>
      <c r="AI16">
        <v>32.520000000000003</v>
      </c>
      <c r="AJ16">
        <v>38</v>
      </c>
      <c r="AK16">
        <v>85.39</v>
      </c>
      <c r="AL16">
        <v>82.66</v>
      </c>
      <c r="AM16">
        <v>44.73</v>
      </c>
      <c r="AN16" s="38">
        <f>SUM(AB16:AM16)</f>
        <v>658.2</v>
      </c>
      <c r="AO16" t="s">
        <v>240</v>
      </c>
    </row>
    <row r="17" spans="2:41" x14ac:dyDescent="0.25">
      <c r="B17">
        <v>4</v>
      </c>
      <c r="C17" t="s">
        <v>243</v>
      </c>
      <c r="D17" t="s">
        <v>239</v>
      </c>
      <c r="E17" t="s">
        <v>138</v>
      </c>
      <c r="F17" s="90">
        <v>30.1</v>
      </c>
      <c r="G17" s="90">
        <v>45.25</v>
      </c>
      <c r="H17" s="90">
        <v>89.95</v>
      </c>
      <c r="I17" s="90">
        <v>123.4</v>
      </c>
      <c r="J17" s="90">
        <v>109.3</v>
      </c>
      <c r="K17" s="90">
        <v>74.3</v>
      </c>
      <c r="L17" s="90">
        <v>39.700000000000003</v>
      </c>
      <c r="M17" s="90">
        <v>42.5</v>
      </c>
      <c r="N17" s="90">
        <v>48.45</v>
      </c>
      <c r="O17" s="90">
        <v>103.7</v>
      </c>
      <c r="P17" s="90">
        <v>109.5</v>
      </c>
      <c r="Q17" s="90">
        <v>65.150000000000006</v>
      </c>
      <c r="R17" s="53">
        <f>+MAX(F17:Q17)</f>
        <v>123.4</v>
      </c>
      <c r="S17" t="s">
        <v>240</v>
      </c>
      <c r="X17">
        <v>4</v>
      </c>
      <c r="Y17" t="s">
        <v>243</v>
      </c>
      <c r="Z17" t="s">
        <v>239</v>
      </c>
      <c r="AA17" t="s">
        <v>138</v>
      </c>
      <c r="AB17">
        <v>30.1</v>
      </c>
      <c r="AC17">
        <v>45.25</v>
      </c>
      <c r="AD17">
        <v>89.95</v>
      </c>
      <c r="AE17">
        <v>123.4</v>
      </c>
      <c r="AF17">
        <v>109.3</v>
      </c>
      <c r="AG17">
        <v>74.3</v>
      </c>
      <c r="AH17">
        <v>39.700000000000003</v>
      </c>
      <c r="AI17">
        <v>42.5</v>
      </c>
      <c r="AJ17">
        <v>48.45</v>
      </c>
      <c r="AK17">
        <v>103.7</v>
      </c>
      <c r="AL17">
        <v>109.5</v>
      </c>
      <c r="AM17">
        <v>65.150000000000006</v>
      </c>
      <c r="AN17" s="38">
        <f>+MAX(AB17:AM17)</f>
        <v>123.4</v>
      </c>
      <c r="AO17" t="s">
        <v>240</v>
      </c>
    </row>
    <row r="18" spans="2:41" x14ac:dyDescent="0.25">
      <c r="B18">
        <v>4</v>
      </c>
      <c r="C18" t="s">
        <v>243</v>
      </c>
      <c r="D18" t="s">
        <v>239</v>
      </c>
      <c r="E18" t="s">
        <v>139</v>
      </c>
      <c r="F18" s="90">
        <v>6.8</v>
      </c>
      <c r="G18" s="90">
        <v>13.25</v>
      </c>
      <c r="H18" s="90">
        <v>35.6</v>
      </c>
      <c r="I18" s="90">
        <v>55.15</v>
      </c>
      <c r="J18" s="90">
        <v>29.65</v>
      </c>
      <c r="K18" s="90">
        <v>36.75</v>
      </c>
      <c r="L18" s="90">
        <v>27.33</v>
      </c>
      <c r="M18" s="90">
        <v>21.7</v>
      </c>
      <c r="N18" s="90">
        <v>19.25</v>
      </c>
      <c r="O18" s="90">
        <v>52.05</v>
      </c>
      <c r="P18" s="90">
        <v>52.15</v>
      </c>
      <c r="Q18" s="90">
        <v>21.45</v>
      </c>
      <c r="R18" s="53">
        <f>+MIN(F18:Q18)</f>
        <v>6.8</v>
      </c>
      <c r="S18" t="s">
        <v>240</v>
      </c>
      <c r="X18">
        <v>4</v>
      </c>
      <c r="Y18" t="s">
        <v>243</v>
      </c>
      <c r="Z18" t="s">
        <v>239</v>
      </c>
      <c r="AA18" t="s">
        <v>139</v>
      </c>
      <c r="AB18">
        <v>6.8</v>
      </c>
      <c r="AC18">
        <v>13.25</v>
      </c>
      <c r="AD18">
        <v>35.6</v>
      </c>
      <c r="AE18">
        <v>55.15</v>
      </c>
      <c r="AF18">
        <v>29.65</v>
      </c>
      <c r="AG18">
        <v>36.75</v>
      </c>
      <c r="AH18">
        <v>27.33</v>
      </c>
      <c r="AI18">
        <v>21.7</v>
      </c>
      <c r="AJ18">
        <v>19.25</v>
      </c>
      <c r="AK18">
        <v>52.05</v>
      </c>
      <c r="AL18">
        <v>52.15</v>
      </c>
      <c r="AM18">
        <v>21.45</v>
      </c>
      <c r="AN18" s="38">
        <f>+MIN(AB18:AM18)</f>
        <v>6.8</v>
      </c>
      <c r="AO18" t="s">
        <v>240</v>
      </c>
    </row>
    <row r="19" spans="2:41" x14ac:dyDescent="0.25">
      <c r="B19">
        <v>5</v>
      </c>
      <c r="C19" t="s">
        <v>244</v>
      </c>
      <c r="D19" t="s">
        <v>239</v>
      </c>
      <c r="E19" t="s">
        <v>188</v>
      </c>
      <c r="F19" s="90">
        <v>15.05</v>
      </c>
      <c r="G19" s="90">
        <v>25.92</v>
      </c>
      <c r="H19" s="90">
        <v>47.76</v>
      </c>
      <c r="I19" s="90">
        <v>76.069999999999993</v>
      </c>
      <c r="J19" s="90">
        <v>69.959999999999994</v>
      </c>
      <c r="K19" s="90">
        <v>43.67</v>
      </c>
      <c r="L19" s="90">
        <v>29.75</v>
      </c>
      <c r="M19" s="90">
        <v>27.88</v>
      </c>
      <c r="N19" s="90">
        <v>32.92</v>
      </c>
      <c r="O19" s="90">
        <v>61.99</v>
      </c>
      <c r="P19" s="90">
        <v>61.65</v>
      </c>
      <c r="Q19" s="90">
        <v>36.96</v>
      </c>
      <c r="R19" s="53">
        <f>SUM(F19:Q19)</f>
        <v>529.58000000000004</v>
      </c>
      <c r="S19" t="s">
        <v>240</v>
      </c>
      <c r="X19">
        <v>5</v>
      </c>
      <c r="Y19" t="s">
        <v>244</v>
      </c>
      <c r="Z19" t="s">
        <v>239</v>
      </c>
      <c r="AA19" t="s">
        <v>188</v>
      </c>
      <c r="AB19">
        <v>15.05</v>
      </c>
      <c r="AC19">
        <v>25.92</v>
      </c>
      <c r="AD19">
        <v>47.76</v>
      </c>
      <c r="AE19">
        <v>76.069999999999993</v>
      </c>
      <c r="AF19">
        <v>69.959999999999994</v>
      </c>
      <c r="AG19">
        <v>43.67</v>
      </c>
      <c r="AH19">
        <v>29.75</v>
      </c>
      <c r="AI19">
        <v>27.88</v>
      </c>
      <c r="AJ19">
        <v>32.92</v>
      </c>
      <c r="AK19">
        <v>61.99</v>
      </c>
      <c r="AL19">
        <v>61.65</v>
      </c>
      <c r="AM19">
        <v>36.96</v>
      </c>
      <c r="AN19" s="38">
        <f>SUM(AB19:AM19)</f>
        <v>529.58000000000004</v>
      </c>
      <c r="AO19" t="s">
        <v>240</v>
      </c>
    </row>
    <row r="20" spans="2:41" x14ac:dyDescent="0.25">
      <c r="B20">
        <v>5</v>
      </c>
      <c r="C20" t="s">
        <v>244</v>
      </c>
      <c r="D20" t="s">
        <v>239</v>
      </c>
      <c r="E20" t="s">
        <v>138</v>
      </c>
      <c r="F20" s="90">
        <v>20.95</v>
      </c>
      <c r="G20" s="90">
        <v>37.9</v>
      </c>
      <c r="H20" s="90">
        <v>71.95</v>
      </c>
      <c r="I20" s="90">
        <v>106.2</v>
      </c>
      <c r="J20" s="90">
        <v>94.15</v>
      </c>
      <c r="K20" s="90">
        <v>61.75</v>
      </c>
      <c r="L20" s="90">
        <v>35.549999999999997</v>
      </c>
      <c r="M20" s="90">
        <v>42.15</v>
      </c>
      <c r="N20" s="90">
        <v>48.8</v>
      </c>
      <c r="O20" s="90">
        <v>78.3</v>
      </c>
      <c r="P20" s="90">
        <v>77.5</v>
      </c>
      <c r="Q20" s="90">
        <v>52.9</v>
      </c>
      <c r="R20" s="53">
        <f>+MAX(F20:Q20)</f>
        <v>106.2</v>
      </c>
      <c r="S20" t="s">
        <v>240</v>
      </c>
      <c r="X20">
        <v>5</v>
      </c>
      <c r="Y20" t="s">
        <v>244</v>
      </c>
      <c r="Z20" t="s">
        <v>239</v>
      </c>
      <c r="AA20" t="s">
        <v>138</v>
      </c>
      <c r="AB20">
        <v>20.95</v>
      </c>
      <c r="AC20">
        <v>37.9</v>
      </c>
      <c r="AD20">
        <v>71.95</v>
      </c>
      <c r="AE20">
        <v>106.2</v>
      </c>
      <c r="AF20">
        <v>94.15</v>
      </c>
      <c r="AG20">
        <v>61.75</v>
      </c>
      <c r="AH20">
        <v>35.549999999999997</v>
      </c>
      <c r="AI20">
        <v>42.15</v>
      </c>
      <c r="AJ20">
        <v>48.8</v>
      </c>
      <c r="AK20">
        <v>78.3</v>
      </c>
      <c r="AL20">
        <v>77.5</v>
      </c>
      <c r="AM20">
        <v>52.9</v>
      </c>
      <c r="AN20" s="38">
        <f>+MAX(AB20:AM20)</f>
        <v>106.2</v>
      </c>
      <c r="AO20" t="s">
        <v>240</v>
      </c>
    </row>
    <row r="21" spans="2:41" x14ac:dyDescent="0.25">
      <c r="B21">
        <v>5</v>
      </c>
      <c r="C21" t="s">
        <v>244</v>
      </c>
      <c r="D21" t="s">
        <v>239</v>
      </c>
      <c r="E21" t="s">
        <v>139</v>
      </c>
      <c r="F21" s="90">
        <v>4.95</v>
      </c>
      <c r="G21" s="90">
        <v>15.75</v>
      </c>
      <c r="H21" s="90">
        <v>28</v>
      </c>
      <c r="I21" s="90">
        <v>46.75</v>
      </c>
      <c r="J21" s="90">
        <v>36.700000000000003</v>
      </c>
      <c r="K21" s="90">
        <v>26.8</v>
      </c>
      <c r="L21" s="90">
        <v>17.55</v>
      </c>
      <c r="M21" s="90">
        <v>16.45</v>
      </c>
      <c r="N21" s="90">
        <v>19.899999999999999</v>
      </c>
      <c r="O21" s="90">
        <v>43.25</v>
      </c>
      <c r="P21" s="90">
        <v>39.549999999999997</v>
      </c>
      <c r="Q21" s="90">
        <v>18.600000000000001</v>
      </c>
      <c r="R21" s="53">
        <f>+MIN(F21:Q21)</f>
        <v>4.95</v>
      </c>
      <c r="S21" t="s">
        <v>240</v>
      </c>
      <c r="X21">
        <v>5</v>
      </c>
      <c r="Y21" t="s">
        <v>244</v>
      </c>
      <c r="Z21" t="s">
        <v>239</v>
      </c>
      <c r="AA21" t="s">
        <v>139</v>
      </c>
      <c r="AB21">
        <v>4.95</v>
      </c>
      <c r="AC21">
        <v>15.75</v>
      </c>
      <c r="AD21">
        <v>28</v>
      </c>
      <c r="AE21">
        <v>46.75</v>
      </c>
      <c r="AF21">
        <v>36.700000000000003</v>
      </c>
      <c r="AG21">
        <v>26.8</v>
      </c>
      <c r="AH21">
        <v>17.55</v>
      </c>
      <c r="AI21">
        <v>16.45</v>
      </c>
      <c r="AJ21">
        <v>19.899999999999999</v>
      </c>
      <c r="AK21">
        <v>43.25</v>
      </c>
      <c r="AL21">
        <v>39.549999999999997</v>
      </c>
      <c r="AM21">
        <v>18.600000000000001</v>
      </c>
      <c r="AN21" s="38">
        <f>+MIN(AB21:AM21)</f>
        <v>4.95</v>
      </c>
      <c r="AO21" t="s">
        <v>240</v>
      </c>
    </row>
    <row r="22" spans="2:41" x14ac:dyDescent="0.25">
      <c r="B22">
        <v>6</v>
      </c>
      <c r="C22" t="s">
        <v>245</v>
      </c>
      <c r="D22" t="s">
        <v>239</v>
      </c>
      <c r="E22" t="s">
        <v>188</v>
      </c>
      <c r="F22" s="90">
        <v>23.19</v>
      </c>
      <c r="G22" s="90">
        <v>35.83</v>
      </c>
      <c r="H22" s="90">
        <v>63.73</v>
      </c>
      <c r="I22" s="90">
        <v>93.92</v>
      </c>
      <c r="J22" s="90">
        <v>85.46</v>
      </c>
      <c r="K22" s="90">
        <v>62.29</v>
      </c>
      <c r="L22" s="90">
        <v>44.77</v>
      </c>
      <c r="M22" s="90">
        <v>36.43</v>
      </c>
      <c r="N22" s="90">
        <v>39.01</v>
      </c>
      <c r="O22" s="90">
        <v>86.34</v>
      </c>
      <c r="P22" s="90">
        <v>82.18</v>
      </c>
      <c r="Q22" s="90">
        <v>44.94</v>
      </c>
      <c r="R22" s="53">
        <f>SUM(F22:Q22)</f>
        <v>698.09000000000015</v>
      </c>
      <c r="S22" t="s">
        <v>240</v>
      </c>
      <c r="X22">
        <v>6</v>
      </c>
      <c r="Y22" t="s">
        <v>245</v>
      </c>
      <c r="Z22" t="s">
        <v>239</v>
      </c>
      <c r="AA22" t="s">
        <v>188</v>
      </c>
      <c r="AB22">
        <v>23.19</v>
      </c>
      <c r="AC22">
        <v>35.83</v>
      </c>
      <c r="AD22">
        <v>63.73</v>
      </c>
      <c r="AE22">
        <v>93.92</v>
      </c>
      <c r="AF22">
        <v>85.46</v>
      </c>
      <c r="AG22">
        <v>62.29</v>
      </c>
      <c r="AH22">
        <v>44.77</v>
      </c>
      <c r="AI22">
        <v>36.43</v>
      </c>
      <c r="AJ22">
        <v>39.01</v>
      </c>
      <c r="AK22">
        <v>86.34</v>
      </c>
      <c r="AL22">
        <v>82.18</v>
      </c>
      <c r="AM22">
        <v>44.94</v>
      </c>
      <c r="AN22" s="38">
        <f>SUM(AB22:AM22)</f>
        <v>698.09000000000015</v>
      </c>
      <c r="AO22" t="s">
        <v>240</v>
      </c>
    </row>
    <row r="23" spans="2:41" x14ac:dyDescent="0.25">
      <c r="B23">
        <v>6</v>
      </c>
      <c r="C23" t="s">
        <v>245</v>
      </c>
      <c r="D23" t="s">
        <v>239</v>
      </c>
      <c r="E23" t="s">
        <v>138</v>
      </c>
      <c r="F23" s="90">
        <v>31.75</v>
      </c>
      <c r="G23" s="90">
        <v>65.2</v>
      </c>
      <c r="H23" s="90">
        <v>91.1</v>
      </c>
      <c r="I23" s="90">
        <v>131.94999999999999</v>
      </c>
      <c r="J23" s="90">
        <v>106.9</v>
      </c>
      <c r="K23" s="90">
        <v>77.599999999999994</v>
      </c>
      <c r="L23" s="90">
        <v>53.65</v>
      </c>
      <c r="M23" s="90">
        <v>47.45</v>
      </c>
      <c r="N23" s="90">
        <v>49.45</v>
      </c>
      <c r="O23" s="90">
        <v>112.5</v>
      </c>
      <c r="P23" s="90">
        <v>101.3</v>
      </c>
      <c r="Q23" s="90">
        <v>65</v>
      </c>
      <c r="R23" s="53">
        <f>+MAX(F23:Q23)</f>
        <v>131.94999999999999</v>
      </c>
      <c r="S23" t="s">
        <v>240</v>
      </c>
      <c r="X23">
        <v>6</v>
      </c>
      <c r="Y23" t="s">
        <v>245</v>
      </c>
      <c r="Z23" t="s">
        <v>239</v>
      </c>
      <c r="AA23" t="s">
        <v>138</v>
      </c>
      <c r="AB23">
        <v>31.75</v>
      </c>
      <c r="AC23">
        <v>65.2</v>
      </c>
      <c r="AD23">
        <v>91.1</v>
      </c>
      <c r="AE23">
        <v>131.94999999999999</v>
      </c>
      <c r="AF23">
        <v>106.9</v>
      </c>
      <c r="AG23">
        <v>77.599999999999994</v>
      </c>
      <c r="AH23">
        <v>53.65</v>
      </c>
      <c r="AI23">
        <v>47.45</v>
      </c>
      <c r="AJ23">
        <v>49.45</v>
      </c>
      <c r="AK23">
        <v>112.5</v>
      </c>
      <c r="AL23">
        <v>101.3</v>
      </c>
      <c r="AM23">
        <v>65</v>
      </c>
      <c r="AN23" s="38">
        <f>+MAX(AB23:AM23)</f>
        <v>131.94999999999999</v>
      </c>
      <c r="AO23" t="s">
        <v>240</v>
      </c>
    </row>
    <row r="24" spans="2:41" x14ac:dyDescent="0.25">
      <c r="B24">
        <v>6</v>
      </c>
      <c r="C24" t="s">
        <v>245</v>
      </c>
      <c r="D24" t="s">
        <v>239</v>
      </c>
      <c r="E24" t="s">
        <v>139</v>
      </c>
      <c r="F24" s="90">
        <v>6.85</v>
      </c>
      <c r="G24" s="90">
        <v>10.3</v>
      </c>
      <c r="H24" s="90">
        <v>48.5</v>
      </c>
      <c r="I24" s="90">
        <v>55.95</v>
      </c>
      <c r="J24" s="90">
        <v>48.15</v>
      </c>
      <c r="K24" s="90">
        <v>34.65</v>
      </c>
      <c r="L24" s="90">
        <v>32.75</v>
      </c>
      <c r="M24" s="90">
        <v>21.55</v>
      </c>
      <c r="N24" s="90">
        <v>24.3</v>
      </c>
      <c r="O24" s="90">
        <v>61.1</v>
      </c>
      <c r="P24" s="90">
        <v>53.45</v>
      </c>
      <c r="Q24" s="90">
        <v>17.95</v>
      </c>
      <c r="R24" s="53">
        <f>+MIN(F24:Q24)</f>
        <v>6.85</v>
      </c>
      <c r="S24" t="s">
        <v>240</v>
      </c>
      <c r="X24">
        <v>6</v>
      </c>
      <c r="Y24" t="s">
        <v>245</v>
      </c>
      <c r="Z24" t="s">
        <v>239</v>
      </c>
      <c r="AA24" t="s">
        <v>139</v>
      </c>
      <c r="AB24">
        <v>6.85</v>
      </c>
      <c r="AC24">
        <v>10.3</v>
      </c>
      <c r="AD24">
        <v>48.5</v>
      </c>
      <c r="AE24">
        <v>55.95</v>
      </c>
      <c r="AF24">
        <v>48.15</v>
      </c>
      <c r="AG24">
        <v>34.65</v>
      </c>
      <c r="AH24">
        <v>32.75</v>
      </c>
      <c r="AI24">
        <v>21.55</v>
      </c>
      <c r="AJ24">
        <v>24.3</v>
      </c>
      <c r="AK24">
        <v>61.1</v>
      </c>
      <c r="AL24">
        <v>53.45</v>
      </c>
      <c r="AM24">
        <v>17.95</v>
      </c>
      <c r="AN24" s="38">
        <f>+MIN(AB24:AM24)</f>
        <v>6.85</v>
      </c>
      <c r="AO24" t="s">
        <v>240</v>
      </c>
    </row>
    <row r="34" spans="2:41" x14ac:dyDescent="0.25">
      <c r="B34" t="s">
        <v>234</v>
      </c>
      <c r="C34" t="s">
        <v>0</v>
      </c>
      <c r="D34" t="s">
        <v>235</v>
      </c>
      <c r="E34" t="s">
        <v>236</v>
      </c>
      <c r="F34" t="s">
        <v>27</v>
      </c>
      <c r="G34" t="s">
        <v>10</v>
      </c>
      <c r="H34" t="s">
        <v>11</v>
      </c>
      <c r="I34" t="s">
        <v>28</v>
      </c>
      <c r="J34" t="s">
        <v>13</v>
      </c>
      <c r="K34" t="s">
        <v>14</v>
      </c>
      <c r="L34" t="s">
        <v>15</v>
      </c>
      <c r="M34" t="s">
        <v>29</v>
      </c>
      <c r="N34" t="s">
        <v>17</v>
      </c>
      <c r="O34" t="s">
        <v>18</v>
      </c>
      <c r="P34" t="s">
        <v>19</v>
      </c>
      <c r="Q34" t="s">
        <v>30</v>
      </c>
      <c r="R34" t="s">
        <v>138</v>
      </c>
      <c r="S34" t="s">
        <v>237</v>
      </c>
      <c r="X34" t="s">
        <v>234</v>
      </c>
      <c r="Y34" t="s">
        <v>0</v>
      </c>
      <c r="Z34" t="s">
        <v>235</v>
      </c>
      <c r="AA34" t="s">
        <v>236</v>
      </c>
      <c r="AB34" t="s">
        <v>27</v>
      </c>
      <c r="AC34" t="s">
        <v>10</v>
      </c>
      <c r="AD34" t="s">
        <v>11</v>
      </c>
      <c r="AE34" t="s">
        <v>28</v>
      </c>
      <c r="AF34" t="s">
        <v>13</v>
      </c>
      <c r="AG34" t="s">
        <v>14</v>
      </c>
      <c r="AH34" t="s">
        <v>15</v>
      </c>
      <c r="AI34" t="s">
        <v>29</v>
      </c>
      <c r="AJ34" t="s">
        <v>17</v>
      </c>
      <c r="AK34" t="s">
        <v>18</v>
      </c>
      <c r="AL34" t="s">
        <v>19</v>
      </c>
      <c r="AM34" t="s">
        <v>30</v>
      </c>
      <c r="AN34" t="s">
        <v>138</v>
      </c>
      <c r="AO34" t="s">
        <v>237</v>
      </c>
    </row>
    <row r="35" spans="2:41" x14ac:dyDescent="0.25">
      <c r="B35">
        <v>1</v>
      </c>
      <c r="C35" t="s">
        <v>238</v>
      </c>
      <c r="D35" t="s">
        <v>239</v>
      </c>
      <c r="E35" t="s">
        <v>138</v>
      </c>
      <c r="F35">
        <v>27.15</v>
      </c>
      <c r="G35">
        <v>57.69</v>
      </c>
      <c r="H35">
        <v>97.6</v>
      </c>
      <c r="I35">
        <v>161.84</v>
      </c>
      <c r="J35">
        <v>131.9</v>
      </c>
      <c r="K35">
        <v>81.52</v>
      </c>
      <c r="L35">
        <v>45.26</v>
      </c>
      <c r="M35">
        <v>48.11</v>
      </c>
      <c r="N35">
        <v>49.3</v>
      </c>
      <c r="O35">
        <v>101.6</v>
      </c>
      <c r="P35">
        <v>132.6</v>
      </c>
      <c r="Q35">
        <v>69.91</v>
      </c>
      <c r="R35" s="91">
        <f t="shared" ref="R35:R39" si="0">+MAX(F35:Q35)</f>
        <v>161.84</v>
      </c>
      <c r="S35" t="s">
        <v>240</v>
      </c>
      <c r="X35">
        <v>1</v>
      </c>
      <c r="Y35" t="s">
        <v>238</v>
      </c>
      <c r="Z35" t="s">
        <v>239</v>
      </c>
      <c r="AA35" t="s">
        <v>138</v>
      </c>
      <c r="AB35">
        <v>27.15</v>
      </c>
      <c r="AC35">
        <v>57.69</v>
      </c>
      <c r="AD35">
        <v>97.6</v>
      </c>
      <c r="AE35">
        <v>161.84</v>
      </c>
      <c r="AF35">
        <v>131.9</v>
      </c>
      <c r="AG35">
        <v>81.52</v>
      </c>
      <c r="AH35">
        <v>45.26</v>
      </c>
      <c r="AI35">
        <v>48.11</v>
      </c>
      <c r="AJ35">
        <v>49.3</v>
      </c>
      <c r="AK35">
        <v>101.6</v>
      </c>
      <c r="AL35">
        <v>132.6</v>
      </c>
      <c r="AM35">
        <v>69.91</v>
      </c>
      <c r="AN35" s="91">
        <f t="shared" ref="AN35:AN39" si="1">+MAX(AB35:AM35)</f>
        <v>161.84</v>
      </c>
      <c r="AO35" t="s">
        <v>240</v>
      </c>
    </row>
    <row r="36" spans="2:41" x14ac:dyDescent="0.25">
      <c r="B36">
        <v>2</v>
      </c>
      <c r="C36" t="s">
        <v>241</v>
      </c>
      <c r="D36" t="s">
        <v>239</v>
      </c>
      <c r="E36" t="s">
        <v>138</v>
      </c>
      <c r="F36">
        <v>31.7</v>
      </c>
      <c r="G36">
        <v>71.2</v>
      </c>
      <c r="H36">
        <v>117.65</v>
      </c>
      <c r="I36">
        <v>146.6</v>
      </c>
      <c r="J36">
        <v>158.4</v>
      </c>
      <c r="K36">
        <v>75.650000000000006</v>
      </c>
      <c r="L36">
        <v>49.9</v>
      </c>
      <c r="M36">
        <v>53.65</v>
      </c>
      <c r="N36">
        <v>52.45</v>
      </c>
      <c r="O36">
        <v>110.05</v>
      </c>
      <c r="P36">
        <v>125.85</v>
      </c>
      <c r="Q36">
        <v>81.849999999999994</v>
      </c>
      <c r="R36" s="91">
        <f t="shared" si="0"/>
        <v>158.4</v>
      </c>
      <c r="S36" t="s">
        <v>240</v>
      </c>
      <c r="X36">
        <v>2</v>
      </c>
      <c r="Y36" t="s">
        <v>241</v>
      </c>
      <c r="Z36" t="s">
        <v>239</v>
      </c>
      <c r="AA36" t="s">
        <v>138</v>
      </c>
      <c r="AB36">
        <v>31.7</v>
      </c>
      <c r="AC36">
        <v>71.2</v>
      </c>
      <c r="AD36">
        <v>117.65</v>
      </c>
      <c r="AE36">
        <v>146.6</v>
      </c>
      <c r="AF36">
        <v>158.4</v>
      </c>
      <c r="AG36">
        <v>75.650000000000006</v>
      </c>
      <c r="AH36">
        <v>49.9</v>
      </c>
      <c r="AI36">
        <v>53.65</v>
      </c>
      <c r="AJ36">
        <v>52.45</v>
      </c>
      <c r="AK36">
        <v>110.05</v>
      </c>
      <c r="AL36">
        <v>125.85</v>
      </c>
      <c r="AM36">
        <v>81.849999999999994</v>
      </c>
      <c r="AN36" s="91">
        <f t="shared" si="1"/>
        <v>158.4</v>
      </c>
      <c r="AO36" t="s">
        <v>240</v>
      </c>
    </row>
    <row r="37" spans="2:41" x14ac:dyDescent="0.25">
      <c r="B37">
        <v>3</v>
      </c>
      <c r="C37" t="s">
        <v>242</v>
      </c>
      <c r="D37" t="s">
        <v>239</v>
      </c>
      <c r="E37" t="s">
        <v>138</v>
      </c>
      <c r="F37">
        <v>36.200000000000003</v>
      </c>
      <c r="G37">
        <v>78.3</v>
      </c>
      <c r="H37">
        <v>111.25</v>
      </c>
      <c r="I37">
        <v>162.4</v>
      </c>
      <c r="J37">
        <v>156.55000000000001</v>
      </c>
      <c r="K37">
        <v>73.45</v>
      </c>
      <c r="L37">
        <v>50.85</v>
      </c>
      <c r="M37">
        <v>54.3</v>
      </c>
      <c r="N37">
        <v>57.3</v>
      </c>
      <c r="O37">
        <v>131.5</v>
      </c>
      <c r="P37">
        <v>139.30000000000001</v>
      </c>
      <c r="Q37">
        <v>86.95</v>
      </c>
      <c r="R37" s="91">
        <f t="shared" si="0"/>
        <v>162.4</v>
      </c>
      <c r="S37" t="s">
        <v>240</v>
      </c>
      <c r="X37">
        <v>3</v>
      </c>
      <c r="Y37" t="s">
        <v>242</v>
      </c>
      <c r="Z37" t="s">
        <v>239</v>
      </c>
      <c r="AA37" t="s">
        <v>138</v>
      </c>
      <c r="AB37">
        <v>36.200000000000003</v>
      </c>
      <c r="AC37">
        <v>78.3</v>
      </c>
      <c r="AD37">
        <v>111.25</v>
      </c>
      <c r="AE37">
        <v>162.4</v>
      </c>
      <c r="AF37">
        <v>156.55000000000001</v>
      </c>
      <c r="AG37">
        <v>73.45</v>
      </c>
      <c r="AH37">
        <v>50.85</v>
      </c>
      <c r="AI37">
        <v>54.3</v>
      </c>
      <c r="AJ37">
        <v>57.3</v>
      </c>
      <c r="AK37">
        <v>131.5</v>
      </c>
      <c r="AL37">
        <v>139.30000000000001</v>
      </c>
      <c r="AM37">
        <v>86.95</v>
      </c>
      <c r="AN37" s="91">
        <f t="shared" si="1"/>
        <v>162.4</v>
      </c>
      <c r="AO37" t="s">
        <v>240</v>
      </c>
    </row>
    <row r="38" spans="2:41" x14ac:dyDescent="0.25">
      <c r="B38">
        <v>4</v>
      </c>
      <c r="C38" t="s">
        <v>243</v>
      </c>
      <c r="D38" t="s">
        <v>239</v>
      </c>
      <c r="E38" t="s">
        <v>138</v>
      </c>
      <c r="F38">
        <v>30.1</v>
      </c>
      <c r="G38">
        <v>45.25</v>
      </c>
      <c r="H38">
        <v>89.95</v>
      </c>
      <c r="I38">
        <v>123.4</v>
      </c>
      <c r="J38">
        <v>109.3</v>
      </c>
      <c r="K38">
        <v>74.3</v>
      </c>
      <c r="L38">
        <v>39.700000000000003</v>
      </c>
      <c r="M38">
        <v>42.5</v>
      </c>
      <c r="N38">
        <v>48.45</v>
      </c>
      <c r="O38">
        <v>103.7</v>
      </c>
      <c r="P38">
        <v>109.5</v>
      </c>
      <c r="Q38">
        <v>65.150000000000006</v>
      </c>
      <c r="R38" s="91">
        <f t="shared" si="0"/>
        <v>123.4</v>
      </c>
      <c r="S38" t="s">
        <v>240</v>
      </c>
      <c r="X38">
        <v>4</v>
      </c>
      <c r="Y38" t="s">
        <v>243</v>
      </c>
      <c r="Z38" t="s">
        <v>239</v>
      </c>
      <c r="AA38" t="s">
        <v>138</v>
      </c>
      <c r="AB38">
        <v>30.1</v>
      </c>
      <c r="AC38">
        <v>45.25</v>
      </c>
      <c r="AD38">
        <v>89.95</v>
      </c>
      <c r="AE38">
        <v>123.4</v>
      </c>
      <c r="AF38">
        <v>109.3</v>
      </c>
      <c r="AG38">
        <v>74.3</v>
      </c>
      <c r="AH38">
        <v>39.700000000000003</v>
      </c>
      <c r="AI38">
        <v>42.5</v>
      </c>
      <c r="AJ38">
        <v>48.45</v>
      </c>
      <c r="AK38">
        <v>103.7</v>
      </c>
      <c r="AL38">
        <v>109.5</v>
      </c>
      <c r="AM38">
        <v>65.150000000000006</v>
      </c>
      <c r="AN38" s="91">
        <f t="shared" si="1"/>
        <v>123.4</v>
      </c>
      <c r="AO38" t="s">
        <v>240</v>
      </c>
    </row>
    <row r="39" spans="2:41" x14ac:dyDescent="0.25">
      <c r="B39">
        <v>5</v>
      </c>
      <c r="C39" t="s">
        <v>244</v>
      </c>
      <c r="D39" t="s">
        <v>239</v>
      </c>
      <c r="E39" t="s">
        <v>138</v>
      </c>
      <c r="F39">
        <v>20.95</v>
      </c>
      <c r="G39">
        <v>37.9</v>
      </c>
      <c r="H39">
        <v>71.95</v>
      </c>
      <c r="I39">
        <v>106.2</v>
      </c>
      <c r="J39">
        <v>94.15</v>
      </c>
      <c r="K39">
        <v>61.75</v>
      </c>
      <c r="L39">
        <v>35.549999999999997</v>
      </c>
      <c r="M39">
        <v>42.15</v>
      </c>
      <c r="N39">
        <v>48.8</v>
      </c>
      <c r="O39">
        <v>78.3</v>
      </c>
      <c r="P39">
        <v>77.5</v>
      </c>
      <c r="Q39">
        <v>52.9</v>
      </c>
      <c r="R39" s="91">
        <f t="shared" si="0"/>
        <v>106.2</v>
      </c>
      <c r="S39" t="s">
        <v>240</v>
      </c>
      <c r="X39">
        <v>5</v>
      </c>
      <c r="Y39" t="s">
        <v>244</v>
      </c>
      <c r="Z39" t="s">
        <v>239</v>
      </c>
      <c r="AA39" t="s">
        <v>138</v>
      </c>
      <c r="AB39">
        <v>20.95</v>
      </c>
      <c r="AC39">
        <v>37.9</v>
      </c>
      <c r="AD39">
        <v>71.95</v>
      </c>
      <c r="AE39">
        <v>106.2</v>
      </c>
      <c r="AF39">
        <v>94.15</v>
      </c>
      <c r="AG39">
        <v>61.75</v>
      </c>
      <c r="AH39">
        <v>35.549999999999997</v>
      </c>
      <c r="AI39">
        <v>42.15</v>
      </c>
      <c r="AJ39">
        <v>48.8</v>
      </c>
      <c r="AK39">
        <v>78.3</v>
      </c>
      <c r="AL39">
        <v>77.5</v>
      </c>
      <c r="AM39">
        <v>52.9</v>
      </c>
      <c r="AN39" s="91">
        <f t="shared" si="1"/>
        <v>106.2</v>
      </c>
      <c r="AO39" t="s">
        <v>240</v>
      </c>
    </row>
    <row r="40" spans="2:41" x14ac:dyDescent="0.25">
      <c r="B40">
        <v>6</v>
      </c>
      <c r="C40" t="s">
        <v>245</v>
      </c>
      <c r="D40" t="s">
        <v>239</v>
      </c>
      <c r="E40" t="s">
        <v>138</v>
      </c>
      <c r="F40">
        <v>31.75</v>
      </c>
      <c r="G40">
        <v>65.2</v>
      </c>
      <c r="H40">
        <v>91.1</v>
      </c>
      <c r="I40">
        <v>131.94999999999999</v>
      </c>
      <c r="J40">
        <v>106.9</v>
      </c>
      <c r="K40">
        <v>77.599999999999994</v>
      </c>
      <c r="L40">
        <v>53.65</v>
      </c>
      <c r="M40">
        <v>47.45</v>
      </c>
      <c r="N40">
        <v>49.45</v>
      </c>
      <c r="O40">
        <v>112.5</v>
      </c>
      <c r="P40">
        <v>101.3</v>
      </c>
      <c r="Q40">
        <v>65</v>
      </c>
      <c r="R40" s="91">
        <f>+MAX(F40:Q40)</f>
        <v>131.94999999999999</v>
      </c>
      <c r="S40" t="s">
        <v>240</v>
      </c>
      <c r="X40">
        <v>6</v>
      </c>
      <c r="Y40" t="s">
        <v>245</v>
      </c>
      <c r="Z40" t="s">
        <v>239</v>
      </c>
      <c r="AA40" t="s">
        <v>138</v>
      </c>
      <c r="AB40">
        <v>31.75</v>
      </c>
      <c r="AC40">
        <v>65.2</v>
      </c>
      <c r="AD40">
        <v>91.1</v>
      </c>
      <c r="AE40">
        <v>131.94999999999999</v>
      </c>
      <c r="AF40">
        <v>106.9</v>
      </c>
      <c r="AG40">
        <v>77.599999999999994</v>
      </c>
      <c r="AH40">
        <v>53.65</v>
      </c>
      <c r="AI40">
        <v>47.45</v>
      </c>
      <c r="AJ40">
        <v>49.45</v>
      </c>
      <c r="AK40">
        <v>112.5</v>
      </c>
      <c r="AL40">
        <v>101.3</v>
      </c>
      <c r="AM40">
        <v>65</v>
      </c>
      <c r="AN40" s="91">
        <f>+MAX(AB40:AM40)</f>
        <v>131.94999999999999</v>
      </c>
      <c r="AO40" t="s">
        <v>240</v>
      </c>
    </row>
    <row r="41" spans="2:41" x14ac:dyDescent="0.25">
      <c r="E41" s="4" t="s">
        <v>246</v>
      </c>
      <c r="F41" s="91">
        <f>+MAX(F35:F40)</f>
        <v>36.200000000000003</v>
      </c>
      <c r="G41" s="91">
        <f t="shared" ref="G41:Q41" si="2">+MAX(G35:G40)</f>
        <v>78.3</v>
      </c>
      <c r="H41" s="91">
        <f t="shared" si="2"/>
        <v>117.65</v>
      </c>
      <c r="I41" s="91">
        <f t="shared" si="2"/>
        <v>162.4</v>
      </c>
      <c r="J41" s="91">
        <f t="shared" si="2"/>
        <v>158.4</v>
      </c>
      <c r="K41" s="91">
        <f t="shared" si="2"/>
        <v>81.52</v>
      </c>
      <c r="L41" s="91">
        <f t="shared" si="2"/>
        <v>53.65</v>
      </c>
      <c r="M41" s="91">
        <f t="shared" si="2"/>
        <v>54.3</v>
      </c>
      <c r="N41" s="91">
        <f t="shared" si="2"/>
        <v>57.3</v>
      </c>
      <c r="O41" s="91">
        <f t="shared" si="2"/>
        <v>131.5</v>
      </c>
      <c r="P41" s="91">
        <f t="shared" si="2"/>
        <v>139.30000000000001</v>
      </c>
      <c r="Q41" s="91">
        <f t="shared" si="2"/>
        <v>86.95</v>
      </c>
      <c r="R41" s="91">
        <f>+MAX(R35:R40)</f>
        <v>162.4</v>
      </c>
      <c r="AA41" s="4" t="s">
        <v>246</v>
      </c>
      <c r="AB41" s="91">
        <f>+MAX(AB35:AB40)</f>
        <v>36.200000000000003</v>
      </c>
      <c r="AC41" s="91">
        <f t="shared" ref="AC41:AM41" si="3">+MAX(AC35:AC40)</f>
        <v>78.3</v>
      </c>
      <c r="AD41" s="91">
        <f t="shared" si="3"/>
        <v>117.65</v>
      </c>
      <c r="AE41" s="91">
        <f t="shared" si="3"/>
        <v>162.4</v>
      </c>
      <c r="AF41" s="91">
        <f t="shared" si="3"/>
        <v>158.4</v>
      </c>
      <c r="AG41" s="91">
        <f t="shared" si="3"/>
        <v>81.52</v>
      </c>
      <c r="AH41" s="91">
        <f t="shared" si="3"/>
        <v>53.65</v>
      </c>
      <c r="AI41" s="91">
        <f t="shared" si="3"/>
        <v>54.3</v>
      </c>
      <c r="AJ41" s="91">
        <f t="shared" si="3"/>
        <v>57.3</v>
      </c>
      <c r="AK41" s="91">
        <f t="shared" si="3"/>
        <v>131.5</v>
      </c>
      <c r="AL41" s="91">
        <f t="shared" si="3"/>
        <v>139.30000000000001</v>
      </c>
      <c r="AM41" s="91">
        <f t="shared" si="3"/>
        <v>86.95</v>
      </c>
      <c r="AN41" s="91">
        <f>+MAX(AN35:AN40)</f>
        <v>162.4</v>
      </c>
    </row>
    <row r="42" spans="2:41" x14ac:dyDescent="0.25">
      <c r="E42" s="4" t="s">
        <v>247</v>
      </c>
      <c r="F42" s="91">
        <f>+MIN(F35:F40)</f>
        <v>20.95</v>
      </c>
      <c r="G42" s="91">
        <f t="shared" ref="G42:Q42" si="4">+MIN(G35:G40)</f>
        <v>37.9</v>
      </c>
      <c r="H42" s="91">
        <f t="shared" si="4"/>
        <v>71.95</v>
      </c>
      <c r="I42" s="91">
        <f t="shared" si="4"/>
        <v>106.2</v>
      </c>
      <c r="J42" s="91">
        <f t="shared" si="4"/>
        <v>94.15</v>
      </c>
      <c r="K42" s="91">
        <f t="shared" si="4"/>
        <v>61.75</v>
      </c>
      <c r="L42" s="91">
        <f t="shared" si="4"/>
        <v>35.549999999999997</v>
      </c>
      <c r="M42" s="91">
        <f t="shared" si="4"/>
        <v>42.15</v>
      </c>
      <c r="N42" s="91">
        <f t="shared" si="4"/>
        <v>48.45</v>
      </c>
      <c r="O42" s="91">
        <f t="shared" si="4"/>
        <v>78.3</v>
      </c>
      <c r="P42" s="91">
        <f t="shared" si="4"/>
        <v>77.5</v>
      </c>
      <c r="Q42" s="91">
        <f t="shared" si="4"/>
        <v>52.9</v>
      </c>
      <c r="R42" s="91">
        <f>+MIN(R36:R41)</f>
        <v>106.2</v>
      </c>
      <c r="AA42" s="4" t="s">
        <v>247</v>
      </c>
      <c r="AB42" s="91">
        <f>+MIN(AB35:AB40)</f>
        <v>20.95</v>
      </c>
      <c r="AC42" s="91">
        <f t="shared" ref="AC42:AM42" si="5">+MIN(AC35:AC40)</f>
        <v>37.9</v>
      </c>
      <c r="AD42" s="91">
        <f t="shared" si="5"/>
        <v>71.95</v>
      </c>
      <c r="AE42" s="91">
        <f t="shared" si="5"/>
        <v>106.2</v>
      </c>
      <c r="AF42" s="91">
        <f t="shared" si="5"/>
        <v>94.15</v>
      </c>
      <c r="AG42" s="91">
        <f t="shared" si="5"/>
        <v>61.75</v>
      </c>
      <c r="AH42" s="91">
        <f t="shared" si="5"/>
        <v>35.549999999999997</v>
      </c>
      <c r="AI42" s="91">
        <f t="shared" si="5"/>
        <v>42.15</v>
      </c>
      <c r="AJ42" s="91">
        <f t="shared" si="5"/>
        <v>48.45</v>
      </c>
      <c r="AK42" s="91">
        <f t="shared" si="5"/>
        <v>78.3</v>
      </c>
      <c r="AL42" s="91">
        <f t="shared" si="5"/>
        <v>77.5</v>
      </c>
      <c r="AM42" s="91">
        <f t="shared" si="5"/>
        <v>52.9</v>
      </c>
      <c r="AN42" s="91">
        <f>+MIN(AN36:AN41)</f>
        <v>106.2</v>
      </c>
    </row>
    <row r="43" spans="2:41" x14ac:dyDescent="0.25">
      <c r="E43" s="4" t="s">
        <v>248</v>
      </c>
      <c r="F43" s="91">
        <f>+AVERAGE(F35:F40)</f>
        <v>29.641666666666666</v>
      </c>
      <c r="G43" s="91">
        <f t="shared" ref="G43:Q43" si="6">+AVERAGE(G35:G40)</f>
        <v>59.256666666666661</v>
      </c>
      <c r="H43" s="91">
        <f t="shared" si="6"/>
        <v>96.583333333333329</v>
      </c>
      <c r="I43" s="91">
        <f t="shared" si="6"/>
        <v>138.73166666666668</v>
      </c>
      <c r="J43" s="91">
        <f t="shared" si="6"/>
        <v>126.19999999999999</v>
      </c>
      <c r="K43" s="91">
        <f t="shared" si="6"/>
        <v>74.045000000000002</v>
      </c>
      <c r="L43" s="91">
        <f t="shared" si="6"/>
        <v>45.818333333333328</v>
      </c>
      <c r="M43" s="91">
        <f t="shared" si="6"/>
        <v>48.026666666666671</v>
      </c>
      <c r="N43" s="91">
        <f t="shared" si="6"/>
        <v>50.958333333333336</v>
      </c>
      <c r="O43" s="91">
        <f t="shared" si="6"/>
        <v>106.27499999999999</v>
      </c>
      <c r="P43" s="91">
        <f t="shared" si="6"/>
        <v>114.34166666666665</v>
      </c>
      <c r="Q43" s="91">
        <f t="shared" si="6"/>
        <v>70.293333333333337</v>
      </c>
      <c r="R43" s="91">
        <f>+AVERAGE(R37:R42)</f>
        <v>132.09166666666667</v>
      </c>
      <c r="AA43" s="4" t="s">
        <v>248</v>
      </c>
      <c r="AB43" s="91">
        <f>+AVERAGE(AB35:AB40)</f>
        <v>29.641666666666666</v>
      </c>
      <c r="AC43" s="91">
        <f t="shared" ref="AC43:AM43" si="7">+AVERAGE(AC35:AC40)</f>
        <v>59.256666666666661</v>
      </c>
      <c r="AD43" s="91">
        <f t="shared" si="7"/>
        <v>96.583333333333329</v>
      </c>
      <c r="AE43" s="91">
        <f t="shared" si="7"/>
        <v>138.73166666666668</v>
      </c>
      <c r="AF43" s="91">
        <f t="shared" si="7"/>
        <v>126.19999999999999</v>
      </c>
      <c r="AG43" s="91">
        <f t="shared" si="7"/>
        <v>74.045000000000002</v>
      </c>
      <c r="AH43" s="91">
        <f t="shared" si="7"/>
        <v>45.818333333333328</v>
      </c>
      <c r="AI43" s="91">
        <f t="shared" si="7"/>
        <v>48.026666666666671</v>
      </c>
      <c r="AJ43" s="91">
        <f t="shared" si="7"/>
        <v>50.958333333333336</v>
      </c>
      <c r="AK43" s="91">
        <f t="shared" si="7"/>
        <v>106.27499999999999</v>
      </c>
      <c r="AL43" s="91">
        <f t="shared" si="7"/>
        <v>114.34166666666665</v>
      </c>
      <c r="AM43" s="91">
        <f t="shared" si="7"/>
        <v>70.293333333333337</v>
      </c>
      <c r="AN43" s="91">
        <f>+AVERAGE(AN37:AN42)</f>
        <v>132.09166666666667</v>
      </c>
    </row>
    <row r="44" spans="2:41" x14ac:dyDescent="0.25">
      <c r="E44" s="4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AA44" s="4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</row>
    <row r="46" spans="2:41" x14ac:dyDescent="0.25">
      <c r="B46" t="s">
        <v>234</v>
      </c>
      <c r="C46" t="s">
        <v>0</v>
      </c>
      <c r="D46" t="s">
        <v>235</v>
      </c>
      <c r="E46" t="s">
        <v>236</v>
      </c>
      <c r="F46" t="s">
        <v>27</v>
      </c>
      <c r="G46" t="s">
        <v>10</v>
      </c>
      <c r="H46" t="s">
        <v>11</v>
      </c>
      <c r="I46" t="s">
        <v>28</v>
      </c>
      <c r="J46" t="s">
        <v>13</v>
      </c>
      <c r="K46" t="s">
        <v>14</v>
      </c>
      <c r="L46" t="s">
        <v>15</v>
      </c>
      <c r="M46" t="s">
        <v>29</v>
      </c>
      <c r="N46" t="s">
        <v>17</v>
      </c>
      <c r="O46" t="s">
        <v>18</v>
      </c>
      <c r="P46" t="s">
        <v>19</v>
      </c>
      <c r="Q46" t="s">
        <v>30</v>
      </c>
      <c r="R46" t="s">
        <v>139</v>
      </c>
      <c r="S46" t="s">
        <v>237</v>
      </c>
      <c r="X46" t="s">
        <v>234</v>
      </c>
      <c r="Y46" t="s">
        <v>0</v>
      </c>
      <c r="Z46" t="s">
        <v>235</v>
      </c>
      <c r="AA46" t="s">
        <v>236</v>
      </c>
      <c r="AB46" t="s">
        <v>27</v>
      </c>
      <c r="AC46" t="s">
        <v>10</v>
      </c>
      <c r="AD46" t="s">
        <v>11</v>
      </c>
      <c r="AE46" t="s">
        <v>28</v>
      </c>
      <c r="AF46" t="s">
        <v>13</v>
      </c>
      <c r="AG46" t="s">
        <v>14</v>
      </c>
      <c r="AH46" t="s">
        <v>15</v>
      </c>
      <c r="AI46" t="s">
        <v>29</v>
      </c>
      <c r="AJ46" t="s">
        <v>17</v>
      </c>
      <c r="AK46" t="s">
        <v>18</v>
      </c>
      <c r="AL46" t="s">
        <v>19</v>
      </c>
      <c r="AM46" t="s">
        <v>30</v>
      </c>
      <c r="AN46" t="s">
        <v>139</v>
      </c>
      <c r="AO46" t="s">
        <v>237</v>
      </c>
    </row>
    <row r="47" spans="2:41" x14ac:dyDescent="0.25">
      <c r="B47">
        <v>1</v>
      </c>
      <c r="C47" t="s">
        <v>238</v>
      </c>
      <c r="D47" t="s">
        <v>239</v>
      </c>
      <c r="E47" t="s">
        <v>139</v>
      </c>
      <c r="F47">
        <v>8.02</v>
      </c>
      <c r="G47">
        <v>16.95</v>
      </c>
      <c r="H47">
        <v>43.49</v>
      </c>
      <c r="I47">
        <v>60.55</v>
      </c>
      <c r="J47">
        <v>44.51</v>
      </c>
      <c r="K47">
        <v>35.42</v>
      </c>
      <c r="L47">
        <v>25.65</v>
      </c>
      <c r="M47">
        <v>24.62</v>
      </c>
      <c r="N47">
        <v>26.3</v>
      </c>
      <c r="O47">
        <v>60</v>
      </c>
      <c r="P47">
        <v>57.41</v>
      </c>
      <c r="Q47">
        <v>14.39</v>
      </c>
      <c r="R47" s="4">
        <f>+MIN(F47:Q47)</f>
        <v>8.02</v>
      </c>
      <c r="S47" t="s">
        <v>240</v>
      </c>
      <c r="X47">
        <v>1</v>
      </c>
      <c r="Y47" t="s">
        <v>238</v>
      </c>
      <c r="Z47" t="s">
        <v>239</v>
      </c>
      <c r="AA47" t="s">
        <v>139</v>
      </c>
      <c r="AB47">
        <v>8.02</v>
      </c>
      <c r="AC47">
        <v>16.95</v>
      </c>
      <c r="AD47">
        <v>43.49</v>
      </c>
      <c r="AE47">
        <v>60.55</v>
      </c>
      <c r="AF47">
        <v>44.51</v>
      </c>
      <c r="AG47">
        <v>35.42</v>
      </c>
      <c r="AH47">
        <v>25.65</v>
      </c>
      <c r="AI47">
        <v>24.62</v>
      </c>
      <c r="AJ47">
        <v>26.3</v>
      </c>
      <c r="AK47">
        <v>60</v>
      </c>
      <c r="AL47">
        <v>57.41</v>
      </c>
      <c r="AM47">
        <v>14.39</v>
      </c>
      <c r="AN47" s="4">
        <f>+MIN(AB47:AM47)</f>
        <v>8.02</v>
      </c>
      <c r="AO47" t="s">
        <v>240</v>
      </c>
    </row>
    <row r="48" spans="2:41" x14ac:dyDescent="0.25">
      <c r="B48">
        <v>2</v>
      </c>
      <c r="C48" t="s">
        <v>241</v>
      </c>
      <c r="D48" t="s">
        <v>239</v>
      </c>
      <c r="E48" t="s">
        <v>139</v>
      </c>
      <c r="F48">
        <v>7.05</v>
      </c>
      <c r="G48">
        <v>13.45</v>
      </c>
      <c r="H48">
        <v>47.85</v>
      </c>
      <c r="I48">
        <v>65.900000000000006</v>
      </c>
      <c r="J48">
        <v>81.55</v>
      </c>
      <c r="K48">
        <v>34.65</v>
      </c>
      <c r="L48">
        <v>30.85</v>
      </c>
      <c r="M48">
        <v>29.25</v>
      </c>
      <c r="N48">
        <v>24.45</v>
      </c>
      <c r="O48">
        <v>69.5</v>
      </c>
      <c r="P48">
        <v>63.75</v>
      </c>
      <c r="Q48">
        <v>24.1</v>
      </c>
      <c r="R48" s="4">
        <f t="shared" ref="R48:R52" si="8">+MIN(F48:Q48)</f>
        <v>7.05</v>
      </c>
      <c r="S48" t="s">
        <v>240</v>
      </c>
      <c r="X48">
        <v>2</v>
      </c>
      <c r="Y48" t="s">
        <v>241</v>
      </c>
      <c r="Z48" t="s">
        <v>239</v>
      </c>
      <c r="AA48" t="s">
        <v>139</v>
      </c>
      <c r="AB48">
        <v>7.05</v>
      </c>
      <c r="AC48">
        <v>13.45</v>
      </c>
      <c r="AD48">
        <v>47.85</v>
      </c>
      <c r="AE48">
        <v>65.900000000000006</v>
      </c>
      <c r="AF48">
        <v>81.55</v>
      </c>
      <c r="AG48">
        <v>34.65</v>
      </c>
      <c r="AH48">
        <v>30.85</v>
      </c>
      <c r="AI48">
        <v>29.25</v>
      </c>
      <c r="AJ48">
        <v>24.45</v>
      </c>
      <c r="AK48">
        <v>69.5</v>
      </c>
      <c r="AL48">
        <v>63.75</v>
      </c>
      <c r="AM48">
        <v>24.1</v>
      </c>
      <c r="AN48" s="4">
        <f t="shared" ref="AN48:AN52" si="9">+MIN(AB48:AM48)</f>
        <v>7.05</v>
      </c>
      <c r="AO48" t="s">
        <v>240</v>
      </c>
    </row>
    <row r="49" spans="2:41" x14ac:dyDescent="0.25">
      <c r="B49">
        <v>3</v>
      </c>
      <c r="C49" t="s">
        <v>242</v>
      </c>
      <c r="D49" t="s">
        <v>239</v>
      </c>
      <c r="E49" t="s">
        <v>139</v>
      </c>
      <c r="F49">
        <v>9.1999999999999993</v>
      </c>
      <c r="G49">
        <v>16.2</v>
      </c>
      <c r="H49">
        <v>60.75</v>
      </c>
      <c r="I49">
        <v>70.349999999999994</v>
      </c>
      <c r="J49">
        <v>68.25</v>
      </c>
      <c r="K49">
        <v>40.15</v>
      </c>
      <c r="L49">
        <v>33.549999999999997</v>
      </c>
      <c r="M49">
        <v>26.8</v>
      </c>
      <c r="N49">
        <v>28.9</v>
      </c>
      <c r="O49">
        <v>73.75</v>
      </c>
      <c r="P49">
        <v>71.849999999999994</v>
      </c>
      <c r="Q49">
        <v>34.799999999999997</v>
      </c>
      <c r="R49" s="4">
        <f t="shared" si="8"/>
        <v>9.1999999999999993</v>
      </c>
      <c r="S49" t="s">
        <v>240</v>
      </c>
      <c r="X49">
        <v>3</v>
      </c>
      <c r="Y49" t="s">
        <v>242</v>
      </c>
      <c r="Z49" t="s">
        <v>239</v>
      </c>
      <c r="AA49" t="s">
        <v>139</v>
      </c>
      <c r="AB49">
        <v>9.1999999999999993</v>
      </c>
      <c r="AC49">
        <v>16.2</v>
      </c>
      <c r="AD49">
        <v>60.75</v>
      </c>
      <c r="AE49">
        <v>70.349999999999994</v>
      </c>
      <c r="AF49">
        <v>68.25</v>
      </c>
      <c r="AG49">
        <v>40.15</v>
      </c>
      <c r="AH49">
        <v>33.549999999999997</v>
      </c>
      <c r="AI49">
        <v>26.8</v>
      </c>
      <c r="AJ49">
        <v>28.9</v>
      </c>
      <c r="AK49">
        <v>73.75</v>
      </c>
      <c r="AL49">
        <v>71.849999999999994</v>
      </c>
      <c r="AM49">
        <v>34.799999999999997</v>
      </c>
      <c r="AN49" s="4">
        <f t="shared" si="9"/>
        <v>9.1999999999999993</v>
      </c>
      <c r="AO49" t="s">
        <v>240</v>
      </c>
    </row>
    <row r="50" spans="2:41" x14ac:dyDescent="0.25">
      <c r="B50">
        <v>4</v>
      </c>
      <c r="C50" t="s">
        <v>243</v>
      </c>
      <c r="D50" t="s">
        <v>239</v>
      </c>
      <c r="E50" t="s">
        <v>139</v>
      </c>
      <c r="F50">
        <v>6.8</v>
      </c>
      <c r="G50">
        <v>13.25</v>
      </c>
      <c r="H50">
        <v>35.6</v>
      </c>
      <c r="I50">
        <v>55.15</v>
      </c>
      <c r="J50">
        <v>29.65</v>
      </c>
      <c r="K50">
        <v>36.75</v>
      </c>
      <c r="L50">
        <v>27.33</v>
      </c>
      <c r="M50">
        <v>21.7</v>
      </c>
      <c r="N50">
        <v>19.25</v>
      </c>
      <c r="O50">
        <v>52.05</v>
      </c>
      <c r="P50">
        <v>52.15</v>
      </c>
      <c r="Q50">
        <v>21.45</v>
      </c>
      <c r="R50" s="4">
        <f t="shared" si="8"/>
        <v>6.8</v>
      </c>
      <c r="S50" t="s">
        <v>240</v>
      </c>
      <c r="X50">
        <v>4</v>
      </c>
      <c r="Y50" t="s">
        <v>243</v>
      </c>
      <c r="Z50" t="s">
        <v>239</v>
      </c>
      <c r="AA50" t="s">
        <v>139</v>
      </c>
      <c r="AB50">
        <v>6.8</v>
      </c>
      <c r="AC50">
        <v>13.25</v>
      </c>
      <c r="AD50">
        <v>35.6</v>
      </c>
      <c r="AE50">
        <v>55.15</v>
      </c>
      <c r="AF50">
        <v>29.65</v>
      </c>
      <c r="AG50">
        <v>36.75</v>
      </c>
      <c r="AH50">
        <v>27.33</v>
      </c>
      <c r="AI50">
        <v>21.7</v>
      </c>
      <c r="AJ50">
        <v>19.25</v>
      </c>
      <c r="AK50">
        <v>52.05</v>
      </c>
      <c r="AL50">
        <v>52.15</v>
      </c>
      <c r="AM50">
        <v>21.45</v>
      </c>
      <c r="AN50" s="4">
        <f t="shared" si="9"/>
        <v>6.8</v>
      </c>
      <c r="AO50" t="s">
        <v>240</v>
      </c>
    </row>
    <row r="51" spans="2:41" x14ac:dyDescent="0.25">
      <c r="B51">
        <v>5</v>
      </c>
      <c r="C51" t="s">
        <v>244</v>
      </c>
      <c r="D51" t="s">
        <v>239</v>
      </c>
      <c r="E51" t="s">
        <v>139</v>
      </c>
      <c r="F51">
        <v>4.95</v>
      </c>
      <c r="G51">
        <v>15.75</v>
      </c>
      <c r="H51">
        <v>28</v>
      </c>
      <c r="I51">
        <v>46.75</v>
      </c>
      <c r="J51">
        <v>36.700000000000003</v>
      </c>
      <c r="K51">
        <v>26.8</v>
      </c>
      <c r="L51">
        <v>17.55</v>
      </c>
      <c r="M51">
        <v>16.45</v>
      </c>
      <c r="N51">
        <v>19.899999999999999</v>
      </c>
      <c r="O51">
        <v>43.25</v>
      </c>
      <c r="P51">
        <v>39.549999999999997</v>
      </c>
      <c r="Q51">
        <v>18.600000000000001</v>
      </c>
      <c r="R51" s="4">
        <f t="shared" si="8"/>
        <v>4.95</v>
      </c>
      <c r="S51" t="s">
        <v>240</v>
      </c>
      <c r="X51">
        <v>5</v>
      </c>
      <c r="Y51" t="s">
        <v>244</v>
      </c>
      <c r="Z51" t="s">
        <v>239</v>
      </c>
      <c r="AA51" t="s">
        <v>139</v>
      </c>
      <c r="AB51">
        <v>4.95</v>
      </c>
      <c r="AC51">
        <v>15.75</v>
      </c>
      <c r="AD51">
        <v>28</v>
      </c>
      <c r="AE51">
        <v>46.75</v>
      </c>
      <c r="AF51">
        <v>36.700000000000003</v>
      </c>
      <c r="AG51">
        <v>26.8</v>
      </c>
      <c r="AH51">
        <v>17.55</v>
      </c>
      <c r="AI51">
        <v>16.45</v>
      </c>
      <c r="AJ51">
        <v>19.899999999999999</v>
      </c>
      <c r="AK51">
        <v>43.25</v>
      </c>
      <c r="AL51">
        <v>39.549999999999997</v>
      </c>
      <c r="AM51">
        <v>18.600000000000001</v>
      </c>
      <c r="AN51" s="4">
        <f t="shared" si="9"/>
        <v>4.95</v>
      </c>
      <c r="AO51" t="s">
        <v>240</v>
      </c>
    </row>
    <row r="52" spans="2:41" x14ac:dyDescent="0.25">
      <c r="B52">
        <v>6</v>
      </c>
      <c r="C52" t="s">
        <v>245</v>
      </c>
      <c r="D52" t="s">
        <v>239</v>
      </c>
      <c r="E52" t="s">
        <v>139</v>
      </c>
      <c r="F52">
        <v>6.85</v>
      </c>
      <c r="G52">
        <v>10.3</v>
      </c>
      <c r="H52">
        <v>48.5</v>
      </c>
      <c r="I52">
        <v>55.95</v>
      </c>
      <c r="J52">
        <v>48.15</v>
      </c>
      <c r="K52">
        <v>34.65</v>
      </c>
      <c r="L52">
        <v>32.75</v>
      </c>
      <c r="M52">
        <v>21.55</v>
      </c>
      <c r="N52">
        <v>24.3</v>
      </c>
      <c r="O52">
        <v>61.1</v>
      </c>
      <c r="P52">
        <v>53.45</v>
      </c>
      <c r="Q52">
        <v>17.95</v>
      </c>
      <c r="R52" s="4">
        <f t="shared" si="8"/>
        <v>6.85</v>
      </c>
      <c r="S52" t="s">
        <v>240</v>
      </c>
      <c r="X52">
        <v>6</v>
      </c>
      <c r="Y52" t="s">
        <v>245</v>
      </c>
      <c r="Z52" t="s">
        <v>239</v>
      </c>
      <c r="AA52" t="s">
        <v>139</v>
      </c>
      <c r="AB52">
        <v>6.85</v>
      </c>
      <c r="AC52">
        <v>10.3</v>
      </c>
      <c r="AD52">
        <v>48.5</v>
      </c>
      <c r="AE52">
        <v>55.95</v>
      </c>
      <c r="AF52">
        <v>48.15</v>
      </c>
      <c r="AG52">
        <v>34.65</v>
      </c>
      <c r="AH52">
        <v>32.75</v>
      </c>
      <c r="AI52">
        <v>21.55</v>
      </c>
      <c r="AJ52">
        <v>24.3</v>
      </c>
      <c r="AK52">
        <v>61.1</v>
      </c>
      <c r="AL52">
        <v>53.45</v>
      </c>
      <c r="AM52">
        <v>17.95</v>
      </c>
      <c r="AN52" s="4">
        <f t="shared" si="9"/>
        <v>6.85</v>
      </c>
      <c r="AO52" t="s">
        <v>240</v>
      </c>
    </row>
    <row r="53" spans="2:41" x14ac:dyDescent="0.25">
      <c r="E53" s="4" t="s">
        <v>249</v>
      </c>
      <c r="F53" s="91">
        <f>+MAX(F47:F52)</f>
        <v>9.1999999999999993</v>
      </c>
      <c r="G53" s="91">
        <f t="shared" ref="G53:Q53" si="10">+MAX(G47:G52)</f>
        <v>16.95</v>
      </c>
      <c r="H53" s="91">
        <f t="shared" si="10"/>
        <v>60.75</v>
      </c>
      <c r="I53" s="91">
        <f t="shared" si="10"/>
        <v>70.349999999999994</v>
      </c>
      <c r="J53" s="91">
        <f t="shared" si="10"/>
        <v>81.55</v>
      </c>
      <c r="K53" s="91">
        <f t="shared" si="10"/>
        <v>40.15</v>
      </c>
      <c r="L53" s="91">
        <f t="shared" si="10"/>
        <v>33.549999999999997</v>
      </c>
      <c r="M53" s="91">
        <f t="shared" si="10"/>
        <v>29.25</v>
      </c>
      <c r="N53" s="91">
        <f t="shared" si="10"/>
        <v>28.9</v>
      </c>
      <c r="O53" s="91">
        <f t="shared" si="10"/>
        <v>73.75</v>
      </c>
      <c r="P53" s="91">
        <f t="shared" si="10"/>
        <v>71.849999999999994</v>
      </c>
      <c r="Q53" s="91">
        <f t="shared" si="10"/>
        <v>34.799999999999997</v>
      </c>
      <c r="R53" s="91">
        <f>+MAX(R47:R52)</f>
        <v>9.1999999999999993</v>
      </c>
      <c r="AA53" s="4" t="s">
        <v>249</v>
      </c>
      <c r="AB53" s="91">
        <f>+MAX(AB47:AB52)</f>
        <v>9.1999999999999993</v>
      </c>
      <c r="AC53" s="91">
        <f t="shared" ref="AC53:AM53" si="11">+MAX(AC47:AC52)</f>
        <v>16.95</v>
      </c>
      <c r="AD53" s="91">
        <f t="shared" si="11"/>
        <v>60.75</v>
      </c>
      <c r="AE53" s="91">
        <f t="shared" si="11"/>
        <v>70.349999999999994</v>
      </c>
      <c r="AF53" s="91">
        <f t="shared" si="11"/>
        <v>81.55</v>
      </c>
      <c r="AG53" s="91">
        <f t="shared" si="11"/>
        <v>40.15</v>
      </c>
      <c r="AH53" s="91">
        <f t="shared" si="11"/>
        <v>33.549999999999997</v>
      </c>
      <c r="AI53" s="91">
        <f t="shared" si="11"/>
        <v>29.25</v>
      </c>
      <c r="AJ53" s="91">
        <f t="shared" si="11"/>
        <v>28.9</v>
      </c>
      <c r="AK53" s="91">
        <f t="shared" si="11"/>
        <v>73.75</v>
      </c>
      <c r="AL53" s="91">
        <f t="shared" si="11"/>
        <v>71.849999999999994</v>
      </c>
      <c r="AM53" s="91">
        <f t="shared" si="11"/>
        <v>34.799999999999997</v>
      </c>
      <c r="AN53" s="91">
        <f>+MAX(AN47:AN52)</f>
        <v>9.1999999999999993</v>
      </c>
    </row>
    <row r="54" spans="2:41" x14ac:dyDescent="0.25">
      <c r="E54" s="4" t="s">
        <v>250</v>
      </c>
      <c r="F54" s="91">
        <f>+MIN(F47:F52)</f>
        <v>4.95</v>
      </c>
      <c r="G54" s="91">
        <f t="shared" ref="G54:Q54" si="12">+MIN(G47:G52)</f>
        <v>10.3</v>
      </c>
      <c r="H54" s="91">
        <f t="shared" si="12"/>
        <v>28</v>
      </c>
      <c r="I54" s="91">
        <f t="shared" si="12"/>
        <v>46.75</v>
      </c>
      <c r="J54" s="91">
        <f t="shared" si="12"/>
        <v>29.65</v>
      </c>
      <c r="K54" s="91">
        <f t="shared" si="12"/>
        <v>26.8</v>
      </c>
      <c r="L54" s="91">
        <f t="shared" si="12"/>
        <v>17.55</v>
      </c>
      <c r="M54" s="91">
        <f t="shared" si="12"/>
        <v>16.45</v>
      </c>
      <c r="N54" s="91">
        <f t="shared" si="12"/>
        <v>19.25</v>
      </c>
      <c r="O54" s="91">
        <f t="shared" si="12"/>
        <v>43.25</v>
      </c>
      <c r="P54" s="91">
        <f t="shared" si="12"/>
        <v>39.549999999999997</v>
      </c>
      <c r="Q54" s="91">
        <f t="shared" si="12"/>
        <v>14.39</v>
      </c>
      <c r="R54" s="91">
        <f>+MIN(R48:R53)</f>
        <v>4.95</v>
      </c>
      <c r="AA54" s="4" t="s">
        <v>250</v>
      </c>
      <c r="AB54" s="91">
        <f>+MIN(AB47:AB52)</f>
        <v>4.95</v>
      </c>
      <c r="AC54" s="91">
        <f t="shared" ref="AC54:AM54" si="13">+MIN(AC47:AC52)</f>
        <v>10.3</v>
      </c>
      <c r="AD54" s="91">
        <f t="shared" si="13"/>
        <v>28</v>
      </c>
      <c r="AE54" s="91">
        <f t="shared" si="13"/>
        <v>46.75</v>
      </c>
      <c r="AF54" s="91">
        <f t="shared" si="13"/>
        <v>29.65</v>
      </c>
      <c r="AG54" s="91">
        <f t="shared" si="13"/>
        <v>26.8</v>
      </c>
      <c r="AH54" s="91">
        <f t="shared" si="13"/>
        <v>17.55</v>
      </c>
      <c r="AI54" s="91">
        <f t="shared" si="13"/>
        <v>16.45</v>
      </c>
      <c r="AJ54" s="91">
        <f t="shared" si="13"/>
        <v>19.25</v>
      </c>
      <c r="AK54" s="91">
        <f t="shared" si="13"/>
        <v>43.25</v>
      </c>
      <c r="AL54" s="91">
        <f t="shared" si="13"/>
        <v>39.549999999999997</v>
      </c>
      <c r="AM54" s="91">
        <f t="shared" si="13"/>
        <v>14.39</v>
      </c>
      <c r="AN54" s="91">
        <f>+MIN(AN48:AN53)</f>
        <v>4.95</v>
      </c>
    </row>
    <row r="55" spans="2:41" x14ac:dyDescent="0.25">
      <c r="E55" s="4" t="s">
        <v>251</v>
      </c>
      <c r="F55" s="91">
        <f>+AVERAGE(F47:F52)</f>
        <v>7.1450000000000005</v>
      </c>
      <c r="G55" s="91">
        <f t="shared" ref="G55:Q55" si="14">+AVERAGE(G47:G52)</f>
        <v>14.316666666666665</v>
      </c>
      <c r="H55" s="91">
        <f t="shared" si="14"/>
        <v>44.031666666666666</v>
      </c>
      <c r="I55" s="91">
        <f t="shared" si="14"/>
        <v>59.108333333333341</v>
      </c>
      <c r="J55" s="91">
        <f t="shared" si="14"/>
        <v>51.468333333333334</v>
      </c>
      <c r="K55" s="91">
        <f t="shared" si="14"/>
        <v>34.736666666666672</v>
      </c>
      <c r="L55" s="91">
        <f t="shared" si="14"/>
        <v>27.946666666666669</v>
      </c>
      <c r="M55" s="91">
        <f t="shared" si="14"/>
        <v>23.395</v>
      </c>
      <c r="N55" s="91">
        <f t="shared" si="14"/>
        <v>23.850000000000005</v>
      </c>
      <c r="O55" s="91">
        <f t="shared" si="14"/>
        <v>59.94166666666667</v>
      </c>
      <c r="P55" s="91">
        <f t="shared" si="14"/>
        <v>56.359999999999992</v>
      </c>
      <c r="Q55" s="91">
        <f t="shared" si="14"/>
        <v>21.881666666666664</v>
      </c>
      <c r="R55" s="91">
        <f>+AVERAGE(R49:R54)</f>
        <v>6.9916666666666671</v>
      </c>
      <c r="AA55" s="4" t="s">
        <v>251</v>
      </c>
      <c r="AB55" s="91">
        <f>+AVERAGE(AB47:AB52)</f>
        <v>7.1450000000000005</v>
      </c>
      <c r="AC55" s="91">
        <f t="shared" ref="AC55:AM55" si="15">+AVERAGE(AC47:AC52)</f>
        <v>14.316666666666665</v>
      </c>
      <c r="AD55" s="91">
        <f t="shared" si="15"/>
        <v>44.031666666666666</v>
      </c>
      <c r="AE55" s="91">
        <f t="shared" si="15"/>
        <v>59.108333333333341</v>
      </c>
      <c r="AF55" s="91">
        <f t="shared" si="15"/>
        <v>51.468333333333334</v>
      </c>
      <c r="AG55" s="91">
        <f t="shared" si="15"/>
        <v>34.736666666666672</v>
      </c>
      <c r="AH55" s="91">
        <f t="shared" si="15"/>
        <v>27.946666666666669</v>
      </c>
      <c r="AI55" s="91">
        <f t="shared" si="15"/>
        <v>23.395</v>
      </c>
      <c r="AJ55" s="91">
        <f t="shared" si="15"/>
        <v>23.850000000000005</v>
      </c>
      <c r="AK55" s="91">
        <f t="shared" si="15"/>
        <v>59.94166666666667</v>
      </c>
      <c r="AL55" s="91">
        <f t="shared" si="15"/>
        <v>56.359999999999992</v>
      </c>
      <c r="AM55" s="91">
        <f t="shared" si="15"/>
        <v>21.881666666666664</v>
      </c>
      <c r="AN55" s="91">
        <f>+AVERAGE(AN49:AN54)</f>
        <v>6.9916666666666671</v>
      </c>
    </row>
    <row r="57" spans="2:41" x14ac:dyDescent="0.25">
      <c r="B57" t="s">
        <v>234</v>
      </c>
      <c r="C57" t="s">
        <v>0</v>
      </c>
      <c r="D57" t="s">
        <v>235</v>
      </c>
      <c r="E57" t="s">
        <v>236</v>
      </c>
      <c r="F57" t="s">
        <v>27</v>
      </c>
      <c r="G57" t="s">
        <v>10</v>
      </c>
      <c r="H57" t="s">
        <v>11</v>
      </c>
      <c r="I57" t="s">
        <v>28</v>
      </c>
      <c r="J57" t="s">
        <v>13</v>
      </c>
      <c r="K57" t="s">
        <v>14</v>
      </c>
      <c r="L57" t="s">
        <v>15</v>
      </c>
      <c r="M57" t="s">
        <v>29</v>
      </c>
      <c r="N57" t="s">
        <v>17</v>
      </c>
      <c r="O57" t="s">
        <v>18</v>
      </c>
      <c r="P57" t="s">
        <v>19</v>
      </c>
      <c r="Q57" t="s">
        <v>30</v>
      </c>
      <c r="R57" t="s">
        <v>143</v>
      </c>
      <c r="S57" t="s">
        <v>237</v>
      </c>
      <c r="X57" t="s">
        <v>234</v>
      </c>
      <c r="Y57" t="s">
        <v>0</v>
      </c>
      <c r="Z57" t="s">
        <v>235</v>
      </c>
      <c r="AA57" t="s">
        <v>236</v>
      </c>
      <c r="AB57" t="s">
        <v>27</v>
      </c>
      <c r="AC57" t="s">
        <v>10</v>
      </c>
      <c r="AD57" t="s">
        <v>11</v>
      </c>
      <c r="AE57" t="s">
        <v>28</v>
      </c>
      <c r="AF57" t="s">
        <v>13</v>
      </c>
      <c r="AG57" t="s">
        <v>14</v>
      </c>
      <c r="AH57" t="s">
        <v>15</v>
      </c>
      <c r="AI57" t="s">
        <v>29</v>
      </c>
      <c r="AJ57" t="s">
        <v>17</v>
      </c>
      <c r="AK57" t="s">
        <v>18</v>
      </c>
      <c r="AL57" t="s">
        <v>19</v>
      </c>
      <c r="AM57" t="s">
        <v>30</v>
      </c>
      <c r="AN57" t="s">
        <v>143</v>
      </c>
      <c r="AO57" t="s">
        <v>237</v>
      </c>
    </row>
    <row r="58" spans="2:41" x14ac:dyDescent="0.25">
      <c r="B58">
        <v>1</v>
      </c>
      <c r="C58" t="s">
        <v>238</v>
      </c>
      <c r="D58" t="s">
        <v>239</v>
      </c>
      <c r="E58" t="s">
        <v>188</v>
      </c>
      <c r="F58">
        <v>17.850000000000001</v>
      </c>
      <c r="G58">
        <v>41.46</v>
      </c>
      <c r="H58">
        <v>68.760000000000005</v>
      </c>
      <c r="I58">
        <v>101.59</v>
      </c>
      <c r="J58">
        <v>95.28</v>
      </c>
      <c r="K58">
        <v>55.34</v>
      </c>
      <c r="L58">
        <v>39.61</v>
      </c>
      <c r="M58">
        <v>38.450000000000003</v>
      </c>
      <c r="N58">
        <v>39.18</v>
      </c>
      <c r="O58">
        <v>83.35</v>
      </c>
      <c r="P58">
        <v>91.82</v>
      </c>
      <c r="Q58">
        <v>48.46</v>
      </c>
      <c r="R58">
        <v>718.47</v>
      </c>
      <c r="S58" t="s">
        <v>240</v>
      </c>
      <c r="X58">
        <v>1</v>
      </c>
      <c r="Y58" t="s">
        <v>238</v>
      </c>
      <c r="Z58" t="s">
        <v>239</v>
      </c>
      <c r="AA58" t="s">
        <v>188</v>
      </c>
      <c r="AB58">
        <v>17.850000000000001</v>
      </c>
      <c r="AC58">
        <v>41.46</v>
      </c>
      <c r="AD58">
        <v>68.760000000000005</v>
      </c>
      <c r="AE58">
        <v>101.59</v>
      </c>
      <c r="AF58">
        <v>95.28</v>
      </c>
      <c r="AG58">
        <v>55.34</v>
      </c>
      <c r="AH58">
        <v>39.61</v>
      </c>
      <c r="AI58">
        <v>38.450000000000003</v>
      </c>
      <c r="AJ58">
        <v>39.18</v>
      </c>
      <c r="AK58">
        <v>83.35</v>
      </c>
      <c r="AL58">
        <v>91.82</v>
      </c>
      <c r="AM58">
        <v>48.46</v>
      </c>
      <c r="AN58">
        <v>718.47</v>
      </c>
      <c r="AO58" t="s">
        <v>240</v>
      </c>
    </row>
    <row r="59" spans="2:41" x14ac:dyDescent="0.25">
      <c r="B59">
        <v>2</v>
      </c>
      <c r="C59" t="s">
        <v>241</v>
      </c>
      <c r="D59" t="s">
        <v>239</v>
      </c>
      <c r="E59" t="s">
        <v>188</v>
      </c>
      <c r="F59">
        <v>21.08</v>
      </c>
      <c r="G59">
        <v>43.82</v>
      </c>
      <c r="H59">
        <v>82.52</v>
      </c>
      <c r="I59">
        <v>109.32</v>
      </c>
      <c r="J59">
        <v>109.57</v>
      </c>
      <c r="K59">
        <v>61.91</v>
      </c>
      <c r="L59">
        <v>43.52</v>
      </c>
      <c r="M59">
        <v>40.770000000000003</v>
      </c>
      <c r="N59">
        <v>41.94</v>
      </c>
      <c r="O59">
        <v>92.1</v>
      </c>
      <c r="P59">
        <v>97.15</v>
      </c>
      <c r="Q59">
        <v>54.38</v>
      </c>
      <c r="R59">
        <v>793.7</v>
      </c>
      <c r="S59" t="s">
        <v>240</v>
      </c>
      <c r="X59">
        <v>2</v>
      </c>
      <c r="Y59" t="s">
        <v>241</v>
      </c>
      <c r="Z59" t="s">
        <v>239</v>
      </c>
      <c r="AA59" t="s">
        <v>188</v>
      </c>
      <c r="AB59">
        <v>21.08</v>
      </c>
      <c r="AC59">
        <v>43.82</v>
      </c>
      <c r="AD59">
        <v>82.52</v>
      </c>
      <c r="AE59">
        <v>109.32</v>
      </c>
      <c r="AF59">
        <v>109.57</v>
      </c>
      <c r="AG59">
        <v>61.91</v>
      </c>
      <c r="AH59">
        <v>43.52</v>
      </c>
      <c r="AI59">
        <v>40.770000000000003</v>
      </c>
      <c r="AJ59">
        <v>41.94</v>
      </c>
      <c r="AK59">
        <v>92.1</v>
      </c>
      <c r="AL59">
        <v>97.15</v>
      </c>
      <c r="AM59">
        <v>54.38</v>
      </c>
      <c r="AN59">
        <v>793.7</v>
      </c>
      <c r="AO59" t="s">
        <v>240</v>
      </c>
    </row>
    <row r="60" spans="2:41" x14ac:dyDescent="0.25">
      <c r="B60">
        <v>3</v>
      </c>
      <c r="C60" t="s">
        <v>242</v>
      </c>
      <c r="D60" t="s">
        <v>239</v>
      </c>
      <c r="E60" t="s">
        <v>188</v>
      </c>
      <c r="F60">
        <v>23.42</v>
      </c>
      <c r="G60">
        <v>47.8</v>
      </c>
      <c r="H60">
        <v>92.45</v>
      </c>
      <c r="I60">
        <v>120.03</v>
      </c>
      <c r="J60">
        <v>110.89</v>
      </c>
      <c r="K60">
        <v>59.97</v>
      </c>
      <c r="L60">
        <v>44.68</v>
      </c>
      <c r="M60">
        <v>39.85</v>
      </c>
      <c r="N60">
        <v>47.41</v>
      </c>
      <c r="O60">
        <v>98.63</v>
      </c>
      <c r="P60">
        <v>108.9</v>
      </c>
      <c r="Q60">
        <v>67.86</v>
      </c>
      <c r="R60">
        <v>861.88</v>
      </c>
      <c r="S60" t="s">
        <v>240</v>
      </c>
      <c r="X60">
        <v>3</v>
      </c>
      <c r="Y60" t="s">
        <v>242</v>
      </c>
      <c r="Z60" t="s">
        <v>239</v>
      </c>
      <c r="AA60" t="s">
        <v>188</v>
      </c>
      <c r="AB60">
        <v>23.42</v>
      </c>
      <c r="AC60">
        <v>47.8</v>
      </c>
      <c r="AD60">
        <v>92.45</v>
      </c>
      <c r="AE60">
        <v>120.03</v>
      </c>
      <c r="AF60">
        <v>110.89</v>
      </c>
      <c r="AG60">
        <v>59.97</v>
      </c>
      <c r="AH60">
        <v>44.68</v>
      </c>
      <c r="AI60">
        <v>39.85</v>
      </c>
      <c r="AJ60">
        <v>47.41</v>
      </c>
      <c r="AK60">
        <v>98.63</v>
      </c>
      <c r="AL60">
        <v>108.9</v>
      </c>
      <c r="AM60">
        <v>67.86</v>
      </c>
      <c r="AN60">
        <v>861.88</v>
      </c>
      <c r="AO60" t="s">
        <v>240</v>
      </c>
    </row>
    <row r="61" spans="2:41" x14ac:dyDescent="0.25">
      <c r="B61">
        <v>4</v>
      </c>
      <c r="C61" t="s">
        <v>243</v>
      </c>
      <c r="D61" t="s">
        <v>239</v>
      </c>
      <c r="E61" t="s">
        <v>188</v>
      </c>
      <c r="F61">
        <v>18.86</v>
      </c>
      <c r="G61">
        <v>31.17</v>
      </c>
      <c r="H61">
        <v>61.39</v>
      </c>
      <c r="I61">
        <v>91.44</v>
      </c>
      <c r="J61">
        <v>78.989999999999995</v>
      </c>
      <c r="K61">
        <v>55.04</v>
      </c>
      <c r="L61">
        <v>38.01</v>
      </c>
      <c r="M61">
        <v>32.520000000000003</v>
      </c>
      <c r="N61">
        <v>38</v>
      </c>
      <c r="O61">
        <v>85.39</v>
      </c>
      <c r="P61">
        <v>82.66</v>
      </c>
      <c r="Q61">
        <v>44.73</v>
      </c>
      <c r="R61">
        <v>656.38</v>
      </c>
      <c r="S61" t="s">
        <v>240</v>
      </c>
      <c r="X61">
        <v>4</v>
      </c>
      <c r="Y61" t="s">
        <v>243</v>
      </c>
      <c r="Z61" t="s">
        <v>239</v>
      </c>
      <c r="AA61" t="s">
        <v>188</v>
      </c>
      <c r="AB61">
        <v>18.86</v>
      </c>
      <c r="AC61">
        <v>31.17</v>
      </c>
      <c r="AD61">
        <v>61.39</v>
      </c>
      <c r="AE61">
        <v>91.44</v>
      </c>
      <c r="AF61">
        <v>78.989999999999995</v>
      </c>
      <c r="AG61">
        <v>55.04</v>
      </c>
      <c r="AH61">
        <v>38.01</v>
      </c>
      <c r="AI61">
        <v>32.520000000000003</v>
      </c>
      <c r="AJ61">
        <v>38</v>
      </c>
      <c r="AK61">
        <v>85.39</v>
      </c>
      <c r="AL61">
        <v>82.66</v>
      </c>
      <c r="AM61">
        <v>44.73</v>
      </c>
      <c r="AN61">
        <v>656.38</v>
      </c>
      <c r="AO61" t="s">
        <v>240</v>
      </c>
    </row>
    <row r="62" spans="2:41" x14ac:dyDescent="0.25">
      <c r="B62">
        <v>5</v>
      </c>
      <c r="C62" t="s">
        <v>244</v>
      </c>
      <c r="D62" t="s">
        <v>239</v>
      </c>
      <c r="E62" t="s">
        <v>188</v>
      </c>
      <c r="F62">
        <v>15.05</v>
      </c>
      <c r="G62">
        <v>25.92</v>
      </c>
      <c r="H62">
        <v>47.76</v>
      </c>
      <c r="I62">
        <v>76.069999999999993</v>
      </c>
      <c r="J62">
        <v>69.959999999999994</v>
      </c>
      <c r="K62">
        <v>43.67</v>
      </c>
      <c r="L62">
        <v>29.75</v>
      </c>
      <c r="M62">
        <v>27.88</v>
      </c>
      <c r="N62">
        <v>32.92</v>
      </c>
      <c r="O62">
        <v>61.99</v>
      </c>
      <c r="P62">
        <v>61.65</v>
      </c>
      <c r="Q62">
        <v>36.96</v>
      </c>
      <c r="R62">
        <v>529.58000000000004</v>
      </c>
      <c r="S62" t="s">
        <v>240</v>
      </c>
      <c r="X62">
        <v>5</v>
      </c>
      <c r="Y62" t="s">
        <v>244</v>
      </c>
      <c r="Z62" t="s">
        <v>239</v>
      </c>
      <c r="AA62" t="s">
        <v>188</v>
      </c>
      <c r="AB62">
        <v>15.05</v>
      </c>
      <c r="AC62">
        <v>25.92</v>
      </c>
      <c r="AD62">
        <v>47.76</v>
      </c>
      <c r="AE62">
        <v>76.069999999999993</v>
      </c>
      <c r="AF62">
        <v>69.959999999999994</v>
      </c>
      <c r="AG62">
        <v>43.67</v>
      </c>
      <c r="AH62">
        <v>29.75</v>
      </c>
      <c r="AI62">
        <v>27.88</v>
      </c>
      <c r="AJ62">
        <v>32.92</v>
      </c>
      <c r="AK62">
        <v>61.99</v>
      </c>
      <c r="AL62">
        <v>61.65</v>
      </c>
      <c r="AM62">
        <v>36.96</v>
      </c>
      <c r="AN62">
        <v>529.58000000000004</v>
      </c>
      <c r="AO62" t="s">
        <v>240</v>
      </c>
    </row>
    <row r="63" spans="2:41" x14ac:dyDescent="0.25">
      <c r="B63">
        <v>6</v>
      </c>
      <c r="C63" t="s">
        <v>245</v>
      </c>
      <c r="D63" t="s">
        <v>239</v>
      </c>
      <c r="E63" t="s">
        <v>188</v>
      </c>
      <c r="F63">
        <v>23.19</v>
      </c>
      <c r="G63">
        <v>35.83</v>
      </c>
      <c r="H63">
        <v>63.73</v>
      </c>
      <c r="I63">
        <v>93.92</v>
      </c>
      <c r="J63">
        <v>85.46</v>
      </c>
      <c r="K63">
        <v>62.29</v>
      </c>
      <c r="L63">
        <v>44.77</v>
      </c>
      <c r="M63">
        <v>36.43</v>
      </c>
      <c r="N63">
        <v>39.01</v>
      </c>
      <c r="O63">
        <v>86.34</v>
      </c>
      <c r="P63">
        <v>82.18</v>
      </c>
      <c r="Q63">
        <v>44.94</v>
      </c>
      <c r="R63">
        <v>698.09</v>
      </c>
      <c r="S63" t="s">
        <v>240</v>
      </c>
      <c r="X63">
        <v>6</v>
      </c>
      <c r="Y63" t="s">
        <v>245</v>
      </c>
      <c r="Z63" t="s">
        <v>239</v>
      </c>
      <c r="AA63" t="s">
        <v>188</v>
      </c>
      <c r="AB63">
        <v>23.19</v>
      </c>
      <c r="AC63">
        <v>35.83</v>
      </c>
      <c r="AD63">
        <v>63.73</v>
      </c>
      <c r="AE63">
        <v>93.92</v>
      </c>
      <c r="AF63">
        <v>85.46</v>
      </c>
      <c r="AG63">
        <v>62.29</v>
      </c>
      <c r="AH63">
        <v>44.77</v>
      </c>
      <c r="AI63">
        <v>36.43</v>
      </c>
      <c r="AJ63">
        <v>39.01</v>
      </c>
      <c r="AK63">
        <v>86.34</v>
      </c>
      <c r="AL63">
        <v>82.18</v>
      </c>
      <c r="AM63">
        <v>44.94</v>
      </c>
      <c r="AN63">
        <v>698.09</v>
      </c>
      <c r="AO63" t="s">
        <v>240</v>
      </c>
    </row>
    <row r="64" spans="2:41" x14ac:dyDescent="0.25">
      <c r="E64" s="4" t="s">
        <v>252</v>
      </c>
      <c r="F64" s="91">
        <f>+MAX(F58:F63)</f>
        <v>23.42</v>
      </c>
      <c r="G64" s="91">
        <f t="shared" ref="G64:Q64" si="16">+MAX(G58:G63)</f>
        <v>47.8</v>
      </c>
      <c r="H64" s="91">
        <f t="shared" si="16"/>
        <v>92.45</v>
      </c>
      <c r="I64" s="91">
        <f t="shared" si="16"/>
        <v>120.03</v>
      </c>
      <c r="J64" s="91">
        <f t="shared" si="16"/>
        <v>110.89</v>
      </c>
      <c r="K64" s="91">
        <f t="shared" si="16"/>
        <v>62.29</v>
      </c>
      <c r="L64" s="91">
        <f t="shared" si="16"/>
        <v>44.77</v>
      </c>
      <c r="M64" s="91">
        <f t="shared" si="16"/>
        <v>40.770000000000003</v>
      </c>
      <c r="N64" s="91">
        <f t="shared" si="16"/>
        <v>47.41</v>
      </c>
      <c r="O64" s="91">
        <f t="shared" si="16"/>
        <v>98.63</v>
      </c>
      <c r="P64" s="91">
        <f t="shared" si="16"/>
        <v>108.9</v>
      </c>
      <c r="Q64" s="91">
        <f t="shared" si="16"/>
        <v>67.86</v>
      </c>
      <c r="R64" s="91">
        <f>+MAX(R58:R63)</f>
        <v>861.88</v>
      </c>
      <c r="AA64" s="4" t="s">
        <v>252</v>
      </c>
      <c r="AB64" s="91">
        <f>+MAX(AB58:AB63)</f>
        <v>23.42</v>
      </c>
      <c r="AC64" s="91">
        <f t="shared" ref="AC64:AM64" si="17">+MAX(AC58:AC63)</f>
        <v>47.8</v>
      </c>
      <c r="AD64" s="91">
        <f t="shared" si="17"/>
        <v>92.45</v>
      </c>
      <c r="AE64" s="91">
        <f t="shared" si="17"/>
        <v>120.03</v>
      </c>
      <c r="AF64" s="91">
        <f t="shared" si="17"/>
        <v>110.89</v>
      </c>
      <c r="AG64" s="91">
        <f t="shared" si="17"/>
        <v>62.29</v>
      </c>
      <c r="AH64" s="91">
        <f t="shared" si="17"/>
        <v>44.77</v>
      </c>
      <c r="AI64" s="91">
        <f t="shared" si="17"/>
        <v>40.770000000000003</v>
      </c>
      <c r="AJ64" s="91">
        <f t="shared" si="17"/>
        <v>47.41</v>
      </c>
      <c r="AK64" s="91">
        <f t="shared" si="17"/>
        <v>98.63</v>
      </c>
      <c r="AL64" s="91">
        <f t="shared" si="17"/>
        <v>108.9</v>
      </c>
      <c r="AM64" s="91">
        <f t="shared" si="17"/>
        <v>67.86</v>
      </c>
      <c r="AN64" s="91">
        <f>+MAX(AN58:AN63)</f>
        <v>861.88</v>
      </c>
    </row>
    <row r="65" spans="2:40" x14ac:dyDescent="0.25">
      <c r="E65" s="4" t="s">
        <v>253</v>
      </c>
      <c r="F65" s="91">
        <f>+MIN(F58:F63)</f>
        <v>15.05</v>
      </c>
      <c r="G65" s="91">
        <f t="shared" ref="G65:Q65" si="18">+MIN(G58:G63)</f>
        <v>25.92</v>
      </c>
      <c r="H65" s="91">
        <f t="shared" si="18"/>
        <v>47.76</v>
      </c>
      <c r="I65" s="91">
        <f t="shared" si="18"/>
        <v>76.069999999999993</v>
      </c>
      <c r="J65" s="91">
        <f t="shared" si="18"/>
        <v>69.959999999999994</v>
      </c>
      <c r="K65" s="91">
        <f t="shared" si="18"/>
        <v>43.67</v>
      </c>
      <c r="L65" s="91">
        <f t="shared" si="18"/>
        <v>29.75</v>
      </c>
      <c r="M65" s="91">
        <f t="shared" si="18"/>
        <v>27.88</v>
      </c>
      <c r="N65" s="91">
        <f t="shared" si="18"/>
        <v>32.92</v>
      </c>
      <c r="O65" s="91">
        <f t="shared" si="18"/>
        <v>61.99</v>
      </c>
      <c r="P65" s="91">
        <f t="shared" si="18"/>
        <v>61.65</v>
      </c>
      <c r="Q65" s="91">
        <f t="shared" si="18"/>
        <v>36.96</v>
      </c>
      <c r="R65" s="91">
        <f>+MIN(R59:R64)</f>
        <v>529.58000000000004</v>
      </c>
      <c r="AA65" s="4" t="s">
        <v>253</v>
      </c>
      <c r="AB65" s="91">
        <f>+MIN(AB58:AB63)</f>
        <v>15.05</v>
      </c>
      <c r="AC65" s="91">
        <f t="shared" ref="AC65:AM65" si="19">+MIN(AC58:AC63)</f>
        <v>25.92</v>
      </c>
      <c r="AD65" s="91">
        <f t="shared" si="19"/>
        <v>47.76</v>
      </c>
      <c r="AE65" s="91">
        <f t="shared" si="19"/>
        <v>76.069999999999993</v>
      </c>
      <c r="AF65" s="91">
        <f t="shared" si="19"/>
        <v>69.959999999999994</v>
      </c>
      <c r="AG65" s="91">
        <f t="shared" si="19"/>
        <v>43.67</v>
      </c>
      <c r="AH65" s="91">
        <f t="shared" si="19"/>
        <v>29.75</v>
      </c>
      <c r="AI65" s="91">
        <f t="shared" si="19"/>
        <v>27.88</v>
      </c>
      <c r="AJ65" s="91">
        <f t="shared" si="19"/>
        <v>32.92</v>
      </c>
      <c r="AK65" s="91">
        <f t="shared" si="19"/>
        <v>61.99</v>
      </c>
      <c r="AL65" s="91">
        <f t="shared" si="19"/>
        <v>61.65</v>
      </c>
      <c r="AM65" s="91">
        <f t="shared" si="19"/>
        <v>36.96</v>
      </c>
      <c r="AN65" s="91">
        <f>+MIN(AN59:AN64)</f>
        <v>529.58000000000004</v>
      </c>
    </row>
    <row r="66" spans="2:40" x14ac:dyDescent="0.25">
      <c r="E66" s="4" t="s">
        <v>254</v>
      </c>
      <c r="F66" s="35">
        <f>+AVERAGE(F58:F63)</f>
        <v>19.908333333333335</v>
      </c>
      <c r="G66" s="35">
        <f t="shared" ref="G66:Q66" si="20">+AVERAGE(G58:G63)</f>
        <v>37.666666666666664</v>
      </c>
      <c r="H66" s="35">
        <f t="shared" si="20"/>
        <v>69.435000000000002</v>
      </c>
      <c r="I66" s="35">
        <f t="shared" si="20"/>
        <v>98.728333333333339</v>
      </c>
      <c r="J66" s="35">
        <f t="shared" si="20"/>
        <v>91.691666666666663</v>
      </c>
      <c r="K66" s="35">
        <f t="shared" si="20"/>
        <v>56.370000000000005</v>
      </c>
      <c r="L66" s="35">
        <f t="shared" si="20"/>
        <v>40.056666666666665</v>
      </c>
      <c r="M66" s="35">
        <f t="shared" si="20"/>
        <v>35.983333333333334</v>
      </c>
      <c r="N66" s="35">
        <f t="shared" si="20"/>
        <v>39.743333333333332</v>
      </c>
      <c r="O66" s="35">
        <f t="shared" si="20"/>
        <v>84.633333333333326</v>
      </c>
      <c r="P66" s="35">
        <f t="shared" si="20"/>
        <v>87.393333333333317</v>
      </c>
      <c r="Q66" s="35">
        <f t="shared" si="20"/>
        <v>49.555</v>
      </c>
      <c r="R66" s="35">
        <f>+AVERAGE(R60:R65)</f>
        <v>689.56500000000005</v>
      </c>
      <c r="AA66" s="4" t="s">
        <v>254</v>
      </c>
      <c r="AB66" s="35">
        <f>+AVERAGE(AB58:AB63)</f>
        <v>19.908333333333335</v>
      </c>
      <c r="AC66" s="35">
        <f t="shared" ref="AC66:AM66" si="21">+AVERAGE(AC58:AC63)</f>
        <v>37.666666666666664</v>
      </c>
      <c r="AD66" s="35">
        <f t="shared" si="21"/>
        <v>69.435000000000002</v>
      </c>
      <c r="AE66" s="35">
        <f t="shared" si="21"/>
        <v>98.728333333333339</v>
      </c>
      <c r="AF66" s="35">
        <f t="shared" si="21"/>
        <v>91.691666666666663</v>
      </c>
      <c r="AG66" s="35">
        <f t="shared" si="21"/>
        <v>56.370000000000005</v>
      </c>
      <c r="AH66" s="35">
        <f t="shared" si="21"/>
        <v>40.056666666666665</v>
      </c>
      <c r="AI66" s="35">
        <f t="shared" si="21"/>
        <v>35.983333333333334</v>
      </c>
      <c r="AJ66" s="35">
        <f t="shared" si="21"/>
        <v>39.743333333333332</v>
      </c>
      <c r="AK66" s="35">
        <f t="shared" si="21"/>
        <v>84.633333333333326</v>
      </c>
      <c r="AL66" s="35">
        <f t="shared" si="21"/>
        <v>87.393333333333317</v>
      </c>
      <c r="AM66" s="35">
        <f t="shared" si="21"/>
        <v>49.555</v>
      </c>
      <c r="AN66" s="35">
        <f>+AVERAGE(AN60:AN65)</f>
        <v>689.56500000000005</v>
      </c>
    </row>
    <row r="70" spans="2:40" ht="15.75" thickBot="1" x14ac:dyDescent="0.3">
      <c r="B70" s="102" t="s">
        <v>255</v>
      </c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</row>
    <row r="71" spans="2:40" ht="15.75" thickBot="1" x14ac:dyDescent="0.3">
      <c r="B71" s="92" t="s">
        <v>234</v>
      </c>
      <c r="C71" s="93" t="s">
        <v>0</v>
      </c>
      <c r="D71" s="93" t="s">
        <v>235</v>
      </c>
      <c r="E71" s="93" t="s">
        <v>236</v>
      </c>
      <c r="F71" s="93" t="s">
        <v>27</v>
      </c>
      <c r="G71" s="93" t="s">
        <v>10</v>
      </c>
      <c r="H71" s="93" t="s">
        <v>11</v>
      </c>
      <c r="I71" s="93" t="s">
        <v>28</v>
      </c>
      <c r="J71" s="93" t="s">
        <v>13</v>
      </c>
      <c r="K71" s="93" t="s">
        <v>14</v>
      </c>
      <c r="L71" s="93" t="s">
        <v>15</v>
      </c>
      <c r="M71" s="93" t="s">
        <v>29</v>
      </c>
      <c r="N71" s="93" t="s">
        <v>17</v>
      </c>
      <c r="O71" s="93" t="s">
        <v>18</v>
      </c>
      <c r="P71" s="93" t="s">
        <v>19</v>
      </c>
      <c r="Q71" s="93" t="s">
        <v>30</v>
      </c>
      <c r="R71" s="93" t="s">
        <v>177</v>
      </c>
      <c r="S71" s="93" t="s">
        <v>237</v>
      </c>
    </row>
    <row r="72" spans="2:40" ht="15.75" thickBot="1" x14ac:dyDescent="0.3">
      <c r="B72" s="94">
        <v>1</v>
      </c>
      <c r="C72" s="95" t="s">
        <v>238</v>
      </c>
      <c r="D72" s="96" t="s">
        <v>239</v>
      </c>
      <c r="E72" s="95" t="s">
        <v>188</v>
      </c>
      <c r="F72">
        <v>17.850000000000001</v>
      </c>
      <c r="G72">
        <v>41.46</v>
      </c>
      <c r="H72">
        <v>68.760000000000005</v>
      </c>
      <c r="I72">
        <v>101.59</v>
      </c>
      <c r="J72">
        <v>95.28</v>
      </c>
      <c r="K72">
        <v>55.34</v>
      </c>
      <c r="L72">
        <v>39.61</v>
      </c>
      <c r="M72">
        <v>38.450000000000003</v>
      </c>
      <c r="N72">
        <v>39.18</v>
      </c>
      <c r="O72">
        <v>83.35</v>
      </c>
      <c r="P72">
        <v>91.82</v>
      </c>
      <c r="Q72">
        <v>48.46</v>
      </c>
      <c r="R72">
        <f>SUM(F72:Q72)</f>
        <v>721.15000000000009</v>
      </c>
      <c r="S72" s="96" t="s">
        <v>240</v>
      </c>
    </row>
    <row r="73" spans="2:40" ht="15.75" thickBot="1" x14ac:dyDescent="0.3">
      <c r="B73" s="94">
        <v>1</v>
      </c>
      <c r="C73" s="95" t="s">
        <v>238</v>
      </c>
      <c r="D73" s="96" t="s">
        <v>239</v>
      </c>
      <c r="E73" s="95" t="s">
        <v>138</v>
      </c>
      <c r="F73" s="97">
        <v>27.15</v>
      </c>
      <c r="G73" s="97">
        <v>57.69</v>
      </c>
      <c r="H73" s="97">
        <v>97.6</v>
      </c>
      <c r="I73" s="97">
        <v>161.84</v>
      </c>
      <c r="J73" s="97">
        <v>131.9</v>
      </c>
      <c r="K73" s="97">
        <v>81.52</v>
      </c>
      <c r="L73" s="97">
        <v>45.26</v>
      </c>
      <c r="M73" s="97">
        <v>48.11</v>
      </c>
      <c r="N73" s="97">
        <v>49.3</v>
      </c>
      <c r="O73" s="97">
        <v>101.6</v>
      </c>
      <c r="P73" s="97">
        <v>132.6</v>
      </c>
      <c r="Q73" s="97">
        <v>69.91</v>
      </c>
      <c r="R73">
        <f t="shared" ref="R73:R89" si="22">SUM(F73:Q73)</f>
        <v>1004.4799999999999</v>
      </c>
      <c r="S73" s="96" t="s">
        <v>240</v>
      </c>
    </row>
    <row r="74" spans="2:40" ht="15.75" thickBot="1" x14ac:dyDescent="0.3">
      <c r="B74" s="94">
        <v>1</v>
      </c>
      <c r="C74" s="95" t="s">
        <v>238</v>
      </c>
      <c r="D74" s="96" t="s">
        <v>239</v>
      </c>
      <c r="E74" s="95" t="s">
        <v>139</v>
      </c>
      <c r="F74" s="97">
        <v>8.02</v>
      </c>
      <c r="G74" s="97">
        <v>16.95</v>
      </c>
      <c r="H74" s="97">
        <v>43.49</v>
      </c>
      <c r="I74" s="97">
        <v>60.55</v>
      </c>
      <c r="J74" s="97">
        <v>44.51</v>
      </c>
      <c r="K74" s="97">
        <v>35.42</v>
      </c>
      <c r="L74" s="97">
        <v>25.65</v>
      </c>
      <c r="M74" s="97">
        <v>24.62</v>
      </c>
      <c r="N74" s="97">
        <v>26.3</v>
      </c>
      <c r="O74" s="97">
        <v>60</v>
      </c>
      <c r="P74" s="97">
        <v>57.41</v>
      </c>
      <c r="Q74" s="97">
        <v>14.39</v>
      </c>
      <c r="R74">
        <f t="shared" si="22"/>
        <v>417.30999999999995</v>
      </c>
      <c r="S74" s="96" t="s">
        <v>240</v>
      </c>
    </row>
    <row r="75" spans="2:40" ht="15.75" thickBot="1" x14ac:dyDescent="0.3">
      <c r="B75" s="94">
        <v>2</v>
      </c>
      <c r="C75" s="95" t="s">
        <v>241</v>
      </c>
      <c r="D75" s="96" t="s">
        <v>239</v>
      </c>
      <c r="E75" s="95" t="s">
        <v>188</v>
      </c>
      <c r="F75" s="97">
        <v>21.08</v>
      </c>
      <c r="G75" s="97">
        <v>43.82</v>
      </c>
      <c r="H75" s="97">
        <v>82.52</v>
      </c>
      <c r="I75" s="97">
        <v>109.32</v>
      </c>
      <c r="J75" s="97">
        <v>109.57</v>
      </c>
      <c r="K75" s="97">
        <v>61.91</v>
      </c>
      <c r="L75" s="97">
        <v>43.52</v>
      </c>
      <c r="M75" s="97">
        <v>40.770000000000003</v>
      </c>
      <c r="N75" s="97">
        <v>41.94</v>
      </c>
      <c r="O75" s="97">
        <v>92.1</v>
      </c>
      <c r="P75" s="97">
        <v>97.15</v>
      </c>
      <c r="Q75" s="97">
        <v>54.38</v>
      </c>
      <c r="R75">
        <f t="shared" si="22"/>
        <v>798.08</v>
      </c>
      <c r="S75" s="96" t="s">
        <v>240</v>
      </c>
    </row>
    <row r="76" spans="2:40" ht="15.75" thickBot="1" x14ac:dyDescent="0.3">
      <c r="B76" s="94">
        <v>2</v>
      </c>
      <c r="C76" s="95" t="s">
        <v>241</v>
      </c>
      <c r="D76" s="96" t="s">
        <v>239</v>
      </c>
      <c r="E76" s="95" t="s">
        <v>138</v>
      </c>
      <c r="F76" s="97">
        <v>31.7</v>
      </c>
      <c r="G76" s="97">
        <v>71.2</v>
      </c>
      <c r="H76" s="97">
        <v>117.65</v>
      </c>
      <c r="I76" s="97">
        <v>146.6</v>
      </c>
      <c r="J76" s="97">
        <v>158.4</v>
      </c>
      <c r="K76" s="97">
        <v>75.650000000000006</v>
      </c>
      <c r="L76" s="97">
        <v>49.9</v>
      </c>
      <c r="M76" s="97">
        <v>53.65</v>
      </c>
      <c r="N76" s="97">
        <v>52.45</v>
      </c>
      <c r="O76" s="97">
        <v>110.05</v>
      </c>
      <c r="P76" s="97">
        <v>125.85</v>
      </c>
      <c r="Q76" s="97">
        <v>81.849999999999994</v>
      </c>
      <c r="R76">
        <f t="shared" si="22"/>
        <v>1074.9499999999998</v>
      </c>
      <c r="S76" s="96" t="s">
        <v>240</v>
      </c>
    </row>
    <row r="77" spans="2:40" ht="15.75" thickBot="1" x14ac:dyDescent="0.3">
      <c r="B77" s="94">
        <v>2</v>
      </c>
      <c r="C77" s="95" t="s">
        <v>241</v>
      </c>
      <c r="D77" s="96" t="s">
        <v>239</v>
      </c>
      <c r="E77" s="95" t="s">
        <v>139</v>
      </c>
      <c r="F77" s="97">
        <v>7.05</v>
      </c>
      <c r="G77" s="97">
        <v>13.45</v>
      </c>
      <c r="H77" s="97">
        <v>47.85</v>
      </c>
      <c r="I77" s="97">
        <v>65.900000000000006</v>
      </c>
      <c r="J77" s="97">
        <v>81.55</v>
      </c>
      <c r="K77" s="97">
        <v>34.65</v>
      </c>
      <c r="L77" s="97">
        <v>30.85</v>
      </c>
      <c r="M77" s="97">
        <v>29.25</v>
      </c>
      <c r="N77" s="97">
        <v>24.45</v>
      </c>
      <c r="O77" s="97">
        <v>69.5</v>
      </c>
      <c r="P77" s="97">
        <v>63.75</v>
      </c>
      <c r="Q77" s="97">
        <v>24.1</v>
      </c>
      <c r="R77">
        <f t="shared" si="22"/>
        <v>492.35</v>
      </c>
      <c r="S77" s="96" t="s">
        <v>240</v>
      </c>
    </row>
    <row r="78" spans="2:40" ht="15.75" thickBot="1" x14ac:dyDescent="0.3">
      <c r="B78" s="94">
        <v>3</v>
      </c>
      <c r="C78" s="95" t="s">
        <v>242</v>
      </c>
      <c r="D78" s="96" t="s">
        <v>239</v>
      </c>
      <c r="E78" s="95" t="s">
        <v>188</v>
      </c>
      <c r="F78" s="97">
        <v>23.42</v>
      </c>
      <c r="G78" s="97">
        <v>47.8</v>
      </c>
      <c r="H78" s="97">
        <v>92.45</v>
      </c>
      <c r="I78" s="97">
        <v>120.03</v>
      </c>
      <c r="J78" s="97">
        <v>110.89</v>
      </c>
      <c r="K78" s="97">
        <v>59.97</v>
      </c>
      <c r="L78" s="97">
        <v>44.68</v>
      </c>
      <c r="M78" s="97">
        <v>39.85</v>
      </c>
      <c r="N78" s="97">
        <v>47.41</v>
      </c>
      <c r="O78" s="97">
        <v>98.63</v>
      </c>
      <c r="P78" s="97">
        <v>108.9</v>
      </c>
      <c r="Q78" s="97">
        <v>67.86</v>
      </c>
      <c r="R78">
        <f t="shared" si="22"/>
        <v>861.89</v>
      </c>
      <c r="S78" s="96" t="s">
        <v>240</v>
      </c>
    </row>
    <row r="79" spans="2:40" ht="15.75" thickBot="1" x14ac:dyDescent="0.3">
      <c r="B79" s="94">
        <v>3</v>
      </c>
      <c r="C79" s="95" t="s">
        <v>242</v>
      </c>
      <c r="D79" s="96" t="s">
        <v>239</v>
      </c>
      <c r="E79" s="95" t="s">
        <v>138</v>
      </c>
      <c r="F79" s="97">
        <v>36.200000000000003</v>
      </c>
      <c r="G79" s="97">
        <v>78.3</v>
      </c>
      <c r="H79" s="97">
        <v>111.25</v>
      </c>
      <c r="I79" s="97">
        <v>162.4</v>
      </c>
      <c r="J79" s="97">
        <v>156.55000000000001</v>
      </c>
      <c r="K79" s="97">
        <v>73.45</v>
      </c>
      <c r="L79" s="97">
        <v>50.85</v>
      </c>
      <c r="M79" s="97">
        <v>54.3</v>
      </c>
      <c r="N79" s="97">
        <v>57.3</v>
      </c>
      <c r="O79" s="97">
        <v>131.5</v>
      </c>
      <c r="P79" s="97">
        <v>139.30000000000001</v>
      </c>
      <c r="Q79" s="97">
        <v>86.95</v>
      </c>
      <c r="R79">
        <f t="shared" si="22"/>
        <v>1138.3500000000001</v>
      </c>
      <c r="S79" s="96" t="s">
        <v>240</v>
      </c>
    </row>
    <row r="80" spans="2:40" ht="15.75" thickBot="1" x14ac:dyDescent="0.3">
      <c r="B80" s="94">
        <v>3</v>
      </c>
      <c r="C80" s="95" t="s">
        <v>242</v>
      </c>
      <c r="D80" s="96" t="s">
        <v>239</v>
      </c>
      <c r="E80" s="95" t="s">
        <v>139</v>
      </c>
      <c r="F80" s="97">
        <v>9.1999999999999993</v>
      </c>
      <c r="G80" s="97">
        <v>16.2</v>
      </c>
      <c r="H80" s="97">
        <v>60.75</v>
      </c>
      <c r="I80" s="97">
        <v>70.349999999999994</v>
      </c>
      <c r="J80" s="97">
        <v>68.25</v>
      </c>
      <c r="K80" s="97">
        <v>40.15</v>
      </c>
      <c r="L80" s="97">
        <v>33.549999999999997</v>
      </c>
      <c r="M80" s="97">
        <v>26.8</v>
      </c>
      <c r="N80" s="97">
        <v>28.9</v>
      </c>
      <c r="O80" s="97">
        <v>73.75</v>
      </c>
      <c r="P80" s="97">
        <v>71.849999999999994</v>
      </c>
      <c r="Q80" s="97">
        <v>34.799999999999997</v>
      </c>
      <c r="R80">
        <f t="shared" si="22"/>
        <v>534.54999999999995</v>
      </c>
      <c r="S80" s="96" t="s">
        <v>240</v>
      </c>
    </row>
    <row r="81" spans="2:19" ht="24.75" thickBot="1" x14ac:dyDescent="0.3">
      <c r="B81" s="94">
        <v>4</v>
      </c>
      <c r="C81" s="95" t="s">
        <v>243</v>
      </c>
      <c r="D81" s="96" t="s">
        <v>239</v>
      </c>
      <c r="E81" s="95" t="s">
        <v>188</v>
      </c>
      <c r="F81" s="97">
        <v>18.86</v>
      </c>
      <c r="G81" s="97">
        <v>31.17</v>
      </c>
      <c r="H81" s="97">
        <v>61.39</v>
      </c>
      <c r="I81" s="97">
        <v>91.44</v>
      </c>
      <c r="J81" s="97">
        <v>78.989999999999995</v>
      </c>
      <c r="K81" s="97">
        <v>55.04</v>
      </c>
      <c r="L81" s="97">
        <v>38.01</v>
      </c>
      <c r="M81" s="97">
        <v>32.520000000000003</v>
      </c>
      <c r="N81" s="97">
        <v>38</v>
      </c>
      <c r="O81" s="97">
        <v>85.39</v>
      </c>
      <c r="P81" s="97">
        <v>82.66</v>
      </c>
      <c r="Q81" s="97">
        <v>44.73</v>
      </c>
      <c r="R81">
        <f t="shared" si="22"/>
        <v>658.2</v>
      </c>
      <c r="S81" s="96" t="s">
        <v>240</v>
      </c>
    </row>
    <row r="82" spans="2:19" ht="24.75" thickBot="1" x14ac:dyDescent="0.3">
      <c r="B82" s="94">
        <v>4</v>
      </c>
      <c r="C82" s="95" t="s">
        <v>243</v>
      </c>
      <c r="D82" s="96" t="s">
        <v>239</v>
      </c>
      <c r="E82" s="95" t="s">
        <v>138</v>
      </c>
      <c r="F82" s="97">
        <v>30.1</v>
      </c>
      <c r="G82" s="97">
        <v>45.25</v>
      </c>
      <c r="H82" s="97">
        <v>89.95</v>
      </c>
      <c r="I82" s="97">
        <v>123.4</v>
      </c>
      <c r="J82" s="97">
        <v>109.3</v>
      </c>
      <c r="K82" s="97">
        <v>74.3</v>
      </c>
      <c r="L82" s="97">
        <v>39.700000000000003</v>
      </c>
      <c r="M82" s="97">
        <v>42.5</v>
      </c>
      <c r="N82" s="97">
        <v>48.45</v>
      </c>
      <c r="O82" s="97">
        <v>103.7</v>
      </c>
      <c r="P82" s="97">
        <v>109.5</v>
      </c>
      <c r="Q82" s="97">
        <v>65.150000000000006</v>
      </c>
      <c r="R82">
        <f t="shared" si="22"/>
        <v>881.30000000000018</v>
      </c>
      <c r="S82" s="96" t="s">
        <v>240</v>
      </c>
    </row>
    <row r="83" spans="2:19" ht="24.75" thickBot="1" x14ac:dyDescent="0.3">
      <c r="B83" s="94">
        <v>4</v>
      </c>
      <c r="C83" s="95" t="s">
        <v>243</v>
      </c>
      <c r="D83" s="96" t="s">
        <v>239</v>
      </c>
      <c r="E83" s="95" t="s">
        <v>139</v>
      </c>
      <c r="F83" s="97">
        <v>6.8</v>
      </c>
      <c r="G83" s="97">
        <v>13.25</v>
      </c>
      <c r="H83" s="97">
        <v>35.6</v>
      </c>
      <c r="I83" s="97">
        <v>55.15</v>
      </c>
      <c r="J83" s="97">
        <v>29.65</v>
      </c>
      <c r="K83" s="97">
        <v>36.75</v>
      </c>
      <c r="L83" s="97">
        <v>27.33</v>
      </c>
      <c r="M83" s="97">
        <v>21.7</v>
      </c>
      <c r="N83" s="97">
        <v>19.25</v>
      </c>
      <c r="O83" s="97">
        <v>52.05</v>
      </c>
      <c r="P83" s="97">
        <v>52.15</v>
      </c>
      <c r="Q83" s="97">
        <v>21.45</v>
      </c>
      <c r="R83">
        <f t="shared" si="22"/>
        <v>371.13</v>
      </c>
      <c r="S83" s="96" t="s">
        <v>240</v>
      </c>
    </row>
    <row r="84" spans="2:19" ht="15.75" thickBot="1" x14ac:dyDescent="0.3">
      <c r="B84" s="94">
        <v>5</v>
      </c>
      <c r="C84" s="95" t="s">
        <v>244</v>
      </c>
      <c r="D84" s="96" t="s">
        <v>239</v>
      </c>
      <c r="E84" s="95" t="s">
        <v>188</v>
      </c>
      <c r="F84" s="97">
        <v>15.05</v>
      </c>
      <c r="G84" s="97">
        <v>25.92</v>
      </c>
      <c r="H84" s="97">
        <v>47.76</v>
      </c>
      <c r="I84" s="97">
        <v>76.069999999999993</v>
      </c>
      <c r="J84" s="97">
        <v>69.959999999999994</v>
      </c>
      <c r="K84" s="97">
        <v>43.67</v>
      </c>
      <c r="L84" s="97">
        <v>29.75</v>
      </c>
      <c r="M84" s="97">
        <v>27.88</v>
      </c>
      <c r="N84" s="97">
        <v>32.92</v>
      </c>
      <c r="O84" s="97">
        <v>61.99</v>
      </c>
      <c r="P84" s="97">
        <v>61.65</v>
      </c>
      <c r="Q84" s="97">
        <v>36.96</v>
      </c>
      <c r="R84">
        <f t="shared" si="22"/>
        <v>529.58000000000004</v>
      </c>
      <c r="S84" s="96" t="s">
        <v>240</v>
      </c>
    </row>
    <row r="85" spans="2:19" ht="15.75" thickBot="1" x14ac:dyDescent="0.3">
      <c r="B85" s="94">
        <v>5</v>
      </c>
      <c r="C85" s="95" t="s">
        <v>244</v>
      </c>
      <c r="D85" s="96" t="s">
        <v>239</v>
      </c>
      <c r="E85" s="95" t="s">
        <v>138</v>
      </c>
      <c r="F85" s="97">
        <v>20.95</v>
      </c>
      <c r="G85" s="97">
        <v>37.9</v>
      </c>
      <c r="H85" s="97">
        <v>71.95</v>
      </c>
      <c r="I85" s="97">
        <v>106.2</v>
      </c>
      <c r="J85" s="97">
        <v>94.15</v>
      </c>
      <c r="K85" s="97">
        <v>61.75</v>
      </c>
      <c r="L85" s="97">
        <v>35.549999999999997</v>
      </c>
      <c r="M85" s="97">
        <v>42.15</v>
      </c>
      <c r="N85" s="97">
        <v>48.8</v>
      </c>
      <c r="O85" s="97">
        <v>78.3</v>
      </c>
      <c r="P85" s="97">
        <v>77.5</v>
      </c>
      <c r="Q85" s="97">
        <v>52.9</v>
      </c>
      <c r="R85">
        <f t="shared" si="22"/>
        <v>728.09999999999991</v>
      </c>
      <c r="S85" s="96" t="s">
        <v>240</v>
      </c>
    </row>
    <row r="86" spans="2:19" ht="15.75" thickBot="1" x14ac:dyDescent="0.3">
      <c r="B86" s="94">
        <v>5</v>
      </c>
      <c r="C86" s="95" t="s">
        <v>244</v>
      </c>
      <c r="D86" s="96" t="s">
        <v>239</v>
      </c>
      <c r="E86" s="95" t="s">
        <v>139</v>
      </c>
      <c r="F86" s="97">
        <v>4.95</v>
      </c>
      <c r="G86" s="97">
        <v>15.75</v>
      </c>
      <c r="H86" s="97">
        <v>28</v>
      </c>
      <c r="I86" s="97">
        <v>46.75</v>
      </c>
      <c r="J86" s="97">
        <v>36.700000000000003</v>
      </c>
      <c r="K86" s="97">
        <v>26.8</v>
      </c>
      <c r="L86" s="97">
        <v>17.55</v>
      </c>
      <c r="M86" s="97">
        <v>16.45</v>
      </c>
      <c r="N86" s="97">
        <v>19.899999999999999</v>
      </c>
      <c r="O86" s="97">
        <v>43.25</v>
      </c>
      <c r="P86" s="97">
        <v>39.549999999999997</v>
      </c>
      <c r="Q86" s="97">
        <v>18.600000000000001</v>
      </c>
      <c r="R86">
        <f t="shared" si="22"/>
        <v>314.25000000000006</v>
      </c>
      <c r="S86" s="96" t="s">
        <v>240</v>
      </c>
    </row>
    <row r="87" spans="2:19" ht="15.75" thickBot="1" x14ac:dyDescent="0.3">
      <c r="B87" s="94">
        <v>6</v>
      </c>
      <c r="C87" s="95" t="s">
        <v>245</v>
      </c>
      <c r="D87" s="96" t="s">
        <v>239</v>
      </c>
      <c r="E87" s="95" t="s">
        <v>188</v>
      </c>
      <c r="F87" s="97">
        <v>23.19</v>
      </c>
      <c r="G87" s="97">
        <v>35.83</v>
      </c>
      <c r="H87" s="97">
        <v>63.73</v>
      </c>
      <c r="I87" s="97">
        <v>93.92</v>
      </c>
      <c r="J87" s="97">
        <v>85.46</v>
      </c>
      <c r="K87" s="97">
        <v>62.29</v>
      </c>
      <c r="L87" s="97">
        <v>44.77</v>
      </c>
      <c r="M87" s="97">
        <v>36.43</v>
      </c>
      <c r="N87" s="97">
        <v>39.01</v>
      </c>
      <c r="O87" s="97">
        <v>86.34</v>
      </c>
      <c r="P87" s="97">
        <v>82.18</v>
      </c>
      <c r="Q87" s="97">
        <v>44.94</v>
      </c>
      <c r="R87">
        <f t="shared" si="22"/>
        <v>698.09000000000015</v>
      </c>
      <c r="S87" s="96" t="s">
        <v>240</v>
      </c>
    </row>
    <row r="88" spans="2:19" ht="15.75" thickBot="1" x14ac:dyDescent="0.3">
      <c r="B88" s="94">
        <v>6</v>
      </c>
      <c r="C88" s="95" t="s">
        <v>245</v>
      </c>
      <c r="D88" s="96" t="s">
        <v>239</v>
      </c>
      <c r="E88" s="95" t="s">
        <v>138</v>
      </c>
      <c r="F88" s="97">
        <v>31.75</v>
      </c>
      <c r="G88" s="97">
        <v>65.2</v>
      </c>
      <c r="H88" s="97">
        <v>91.1</v>
      </c>
      <c r="I88" s="97">
        <v>131.94999999999999</v>
      </c>
      <c r="J88" s="97">
        <v>106.9</v>
      </c>
      <c r="K88" s="97">
        <v>77.599999999999994</v>
      </c>
      <c r="L88" s="97">
        <v>53.65</v>
      </c>
      <c r="M88" s="97">
        <v>47.45</v>
      </c>
      <c r="N88" s="97">
        <v>49.45</v>
      </c>
      <c r="O88" s="97">
        <v>112.5</v>
      </c>
      <c r="P88" s="97">
        <v>101.3</v>
      </c>
      <c r="Q88" s="97">
        <v>65</v>
      </c>
      <c r="R88">
        <f t="shared" si="22"/>
        <v>933.85</v>
      </c>
      <c r="S88" s="96" t="s">
        <v>240</v>
      </c>
    </row>
    <row r="89" spans="2:19" ht="15.75" thickBot="1" x14ac:dyDescent="0.3">
      <c r="B89" s="94">
        <v>6</v>
      </c>
      <c r="C89" s="95" t="s">
        <v>245</v>
      </c>
      <c r="D89" s="96" t="s">
        <v>239</v>
      </c>
      <c r="E89" s="95" t="s">
        <v>139</v>
      </c>
      <c r="F89" s="97">
        <v>6.85</v>
      </c>
      <c r="G89" s="97">
        <v>10.3</v>
      </c>
      <c r="H89" s="97">
        <v>48.5</v>
      </c>
      <c r="I89" s="97">
        <v>55.95</v>
      </c>
      <c r="J89" s="97">
        <v>48.15</v>
      </c>
      <c r="K89" s="97">
        <v>34.65</v>
      </c>
      <c r="L89" s="97">
        <v>32.75</v>
      </c>
      <c r="M89" s="97">
        <v>21.55</v>
      </c>
      <c r="N89" s="97">
        <v>24.3</v>
      </c>
      <c r="O89" s="97">
        <v>61.1</v>
      </c>
      <c r="P89" s="97">
        <v>53.45</v>
      </c>
      <c r="Q89" s="97">
        <v>17.95</v>
      </c>
      <c r="R89">
        <f t="shared" si="22"/>
        <v>415.5</v>
      </c>
      <c r="S89" s="96" t="s">
        <v>240</v>
      </c>
    </row>
    <row r="90" spans="2:19" x14ac:dyDescent="0.25">
      <c r="B90" s="99"/>
      <c r="C90" s="100"/>
      <c r="D90" s="101"/>
      <c r="E90" s="100"/>
      <c r="F90" s="98">
        <f>AVERAGE(F72,F75,F78,F81,F84,F87)</f>
        <v>19.908333333333335</v>
      </c>
      <c r="G90" s="98">
        <f t="shared" ref="G90:Q90" si="23">AVERAGE(G72,G75,G78,G81,G84,G87)</f>
        <v>37.666666666666664</v>
      </c>
      <c r="H90" s="98">
        <f t="shared" si="23"/>
        <v>69.435000000000002</v>
      </c>
      <c r="I90" s="98">
        <f t="shared" si="23"/>
        <v>98.728333333333339</v>
      </c>
      <c r="J90" s="98">
        <f t="shared" si="23"/>
        <v>91.691666666666663</v>
      </c>
      <c r="K90" s="98">
        <f t="shared" si="23"/>
        <v>56.370000000000005</v>
      </c>
      <c r="L90" s="98">
        <f t="shared" si="23"/>
        <v>40.056666666666665</v>
      </c>
      <c r="M90" s="98">
        <f t="shared" si="23"/>
        <v>35.983333333333334</v>
      </c>
      <c r="N90" s="98">
        <f t="shared" si="23"/>
        <v>39.743333333333332</v>
      </c>
      <c r="O90" s="98">
        <f t="shared" si="23"/>
        <v>84.633333333333326</v>
      </c>
      <c r="P90" s="98">
        <f t="shared" si="23"/>
        <v>87.393333333333317</v>
      </c>
      <c r="Q90" s="98">
        <f t="shared" si="23"/>
        <v>49.555</v>
      </c>
      <c r="S90" s="101"/>
    </row>
    <row r="91" spans="2:19" x14ac:dyDescent="0.25">
      <c r="F91" s="98">
        <f>AVERAGE(F73,F76,F79,F82,F85,F88)</f>
        <v>29.641666666666666</v>
      </c>
      <c r="G91" s="98">
        <f t="shared" ref="G91:Q91" si="24">AVERAGE(G73,G76,G79,G82,G85,G88)</f>
        <v>59.256666666666661</v>
      </c>
      <c r="H91" s="98">
        <f t="shared" si="24"/>
        <v>96.583333333333329</v>
      </c>
      <c r="I91" s="98">
        <f t="shared" si="24"/>
        <v>138.73166666666668</v>
      </c>
      <c r="J91" s="98">
        <f t="shared" si="24"/>
        <v>126.19999999999999</v>
      </c>
      <c r="K91" s="98">
        <f t="shared" si="24"/>
        <v>74.045000000000002</v>
      </c>
      <c r="L91" s="98">
        <f t="shared" si="24"/>
        <v>45.818333333333328</v>
      </c>
      <c r="M91" s="98">
        <f t="shared" si="24"/>
        <v>48.026666666666671</v>
      </c>
      <c r="N91" s="98">
        <f t="shared" si="24"/>
        <v>50.958333333333336</v>
      </c>
      <c r="O91" s="98">
        <f t="shared" si="24"/>
        <v>106.27499999999999</v>
      </c>
      <c r="P91" s="98">
        <f t="shared" si="24"/>
        <v>114.34166666666665</v>
      </c>
      <c r="Q91" s="98">
        <f t="shared" si="24"/>
        <v>70.293333333333337</v>
      </c>
    </row>
    <row r="92" spans="2:19" x14ac:dyDescent="0.25">
      <c r="F92" s="98">
        <f>AVERAGE(F74,F77,F80,F83,F86,F89)</f>
        <v>7.1450000000000005</v>
      </c>
      <c r="G92" s="98">
        <f t="shared" ref="G92:Q92" si="25">AVERAGE(G74,G77,G80,G83,G86,G89)</f>
        <v>14.316666666666665</v>
      </c>
      <c r="H92" s="98">
        <f t="shared" si="25"/>
        <v>44.031666666666666</v>
      </c>
      <c r="I92" s="98">
        <f t="shared" si="25"/>
        <v>59.108333333333341</v>
      </c>
      <c r="J92" s="98">
        <f t="shared" si="25"/>
        <v>51.468333333333334</v>
      </c>
      <c r="K92" s="98">
        <f t="shared" si="25"/>
        <v>34.736666666666672</v>
      </c>
      <c r="L92" s="98">
        <f t="shared" si="25"/>
        <v>27.946666666666669</v>
      </c>
      <c r="M92" s="98">
        <f t="shared" si="25"/>
        <v>23.395</v>
      </c>
      <c r="N92" s="98">
        <f t="shared" si="25"/>
        <v>23.850000000000005</v>
      </c>
      <c r="O92" s="98">
        <f t="shared" si="25"/>
        <v>59.94166666666667</v>
      </c>
      <c r="P92" s="98">
        <f t="shared" si="25"/>
        <v>56.359999999999992</v>
      </c>
      <c r="Q92" s="98">
        <f t="shared" si="25"/>
        <v>21.881666666666664</v>
      </c>
    </row>
    <row r="93" spans="2:19" x14ac:dyDescent="0.25"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</sheetData>
  <mergeCells count="1">
    <mergeCell ref="B70:S7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41"/>
  <sheetViews>
    <sheetView topLeftCell="A26" workbookViewId="0">
      <selection activeCell="E47" sqref="E47"/>
    </sheetView>
  </sheetViews>
  <sheetFormatPr baseColWidth="10" defaultRowHeight="15" x14ac:dyDescent="0.25"/>
  <cols>
    <col min="2" max="2" width="10.140625" bestFit="1" customWidth="1"/>
    <col min="3" max="3" width="11.42578125" bestFit="1" customWidth="1"/>
    <col min="4" max="4" width="22.85546875" bestFit="1" customWidth="1"/>
    <col min="5" max="5" width="11.140625" bestFit="1" customWidth="1"/>
    <col min="9" max="9" width="5.85546875" bestFit="1" customWidth="1"/>
    <col min="24" max="24" width="24.5703125" customWidth="1"/>
    <col min="25" max="25" width="12.42578125" customWidth="1"/>
  </cols>
  <sheetData>
    <row r="1" spans="1:31" x14ac:dyDescent="0.25">
      <c r="B1" t="s">
        <v>192</v>
      </c>
    </row>
    <row r="2" spans="1:31" x14ac:dyDescent="0.25">
      <c r="A2" s="11" t="s">
        <v>193</v>
      </c>
      <c r="B2" s="11" t="s">
        <v>131</v>
      </c>
      <c r="C2" s="11" t="s">
        <v>217</v>
      </c>
      <c r="D2" s="11" t="s">
        <v>216</v>
      </c>
      <c r="E2" s="11" t="s">
        <v>219</v>
      </c>
    </row>
    <row r="3" spans="1:31" x14ac:dyDescent="0.25">
      <c r="A3" s="14">
        <v>36495</v>
      </c>
      <c r="B3" s="1">
        <v>1999</v>
      </c>
      <c r="C3" s="1">
        <v>0.28000000000000003</v>
      </c>
      <c r="D3" s="1" t="s">
        <v>194</v>
      </c>
      <c r="E3" s="8">
        <v>763.38550778174829</v>
      </c>
      <c r="J3" s="48" t="s">
        <v>176</v>
      </c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50"/>
    </row>
    <row r="4" spans="1:31" x14ac:dyDescent="0.25">
      <c r="A4" s="14">
        <v>36861</v>
      </c>
      <c r="B4" s="1">
        <v>2000</v>
      </c>
      <c r="C4" s="1">
        <v>-0.11</v>
      </c>
      <c r="D4" s="1" t="s">
        <v>194</v>
      </c>
      <c r="E4" s="8">
        <v>688.14126557076577</v>
      </c>
      <c r="J4" s="51" t="s">
        <v>21</v>
      </c>
      <c r="K4" s="52" t="s">
        <v>9</v>
      </c>
      <c r="L4" s="52" t="s">
        <v>10</v>
      </c>
      <c r="M4" s="52" t="s">
        <v>11</v>
      </c>
      <c r="N4" s="52" t="s">
        <v>12</v>
      </c>
      <c r="O4" s="52" t="s">
        <v>13</v>
      </c>
      <c r="P4" s="52" t="s">
        <v>14</v>
      </c>
      <c r="Q4" s="52" t="s">
        <v>15</v>
      </c>
      <c r="R4" s="52" t="s">
        <v>16</v>
      </c>
      <c r="S4" s="52" t="s">
        <v>17</v>
      </c>
      <c r="T4" s="52" t="s">
        <v>18</v>
      </c>
      <c r="U4" s="52" t="s">
        <v>19</v>
      </c>
      <c r="V4" s="52" t="s">
        <v>20</v>
      </c>
      <c r="W4" s="51" t="s">
        <v>177</v>
      </c>
      <c r="X4" s="56" t="s">
        <v>195</v>
      </c>
      <c r="Y4" s="56" t="s">
        <v>218</v>
      </c>
      <c r="AB4" s="6" t="s">
        <v>21</v>
      </c>
      <c r="AC4" s="6" t="s">
        <v>177</v>
      </c>
      <c r="AD4" s="6" t="s">
        <v>196</v>
      </c>
    </row>
    <row r="5" spans="1:31" x14ac:dyDescent="0.25">
      <c r="A5" s="14">
        <v>37226</v>
      </c>
      <c r="B5" s="1">
        <v>2001</v>
      </c>
      <c r="C5" s="1">
        <v>-2.09</v>
      </c>
      <c r="D5" s="1" t="s">
        <v>197</v>
      </c>
      <c r="E5" s="8">
        <v>377.91756844298465</v>
      </c>
      <c r="J5" s="20">
        <v>1999</v>
      </c>
      <c r="K5" s="8">
        <v>52.531150181496997</v>
      </c>
      <c r="L5" s="8">
        <v>110.90396318581197</v>
      </c>
      <c r="M5" s="8">
        <v>49.012402261969164</v>
      </c>
      <c r="N5" s="8">
        <v>73.733528297434233</v>
      </c>
      <c r="O5" s="8">
        <v>41.664527265833598</v>
      </c>
      <c r="P5" s="8">
        <v>110.07099074466014</v>
      </c>
      <c r="Q5" s="8">
        <v>11.945760085184844</v>
      </c>
      <c r="R5" s="8">
        <v>53.141281395216225</v>
      </c>
      <c r="S5" s="8">
        <v>80.740343305178612</v>
      </c>
      <c r="T5" s="8">
        <v>92.289234380981824</v>
      </c>
      <c r="U5" s="8">
        <v>53.822638852887287</v>
      </c>
      <c r="V5" s="8">
        <v>33.529687825093333</v>
      </c>
      <c r="W5" s="8">
        <v>763.38550778174829</v>
      </c>
      <c r="X5" s="1" t="s">
        <v>194</v>
      </c>
      <c r="Y5" s="68">
        <v>0.72727272727272729</v>
      </c>
      <c r="AB5">
        <v>1999</v>
      </c>
      <c r="AC5" s="23">
        <v>763.38550778174829</v>
      </c>
      <c r="AD5" s="69">
        <v>0.72727272727272729</v>
      </c>
    </row>
    <row r="6" spans="1:31" x14ac:dyDescent="0.25">
      <c r="A6" s="14">
        <v>37591</v>
      </c>
      <c r="B6" s="1">
        <v>2002</v>
      </c>
      <c r="C6" s="1">
        <v>-0.9</v>
      </c>
      <c r="D6" s="1" t="s">
        <v>194</v>
      </c>
      <c r="E6" s="8">
        <v>548.67773729994394</v>
      </c>
      <c r="J6" s="20">
        <v>2000</v>
      </c>
      <c r="K6" s="8">
        <v>22.643870257958749</v>
      </c>
      <c r="L6" s="8">
        <v>112.3</v>
      </c>
      <c r="M6" s="8">
        <v>95.4</v>
      </c>
      <c r="N6" s="8">
        <v>57.099999999999994</v>
      </c>
      <c r="O6" s="8">
        <v>77.399999999999991</v>
      </c>
      <c r="P6" s="8">
        <v>58.6</v>
      </c>
      <c r="Q6" s="8">
        <v>48.000000000000007</v>
      </c>
      <c r="R6" s="8">
        <v>50</v>
      </c>
      <c r="S6" s="8">
        <v>69.004530782727244</v>
      </c>
      <c r="T6" s="8">
        <v>57.889794194869651</v>
      </c>
      <c r="U6" s="8">
        <v>25.203070335210217</v>
      </c>
      <c r="V6" s="8">
        <v>14.599999999999998</v>
      </c>
      <c r="W6" s="8">
        <v>688.14126557076577</v>
      </c>
      <c r="X6" s="1" t="s">
        <v>194</v>
      </c>
      <c r="Y6" s="68">
        <v>0.45454545454545453</v>
      </c>
      <c r="AB6">
        <v>2000</v>
      </c>
      <c r="AC6" s="23">
        <v>688.14126557076577</v>
      </c>
      <c r="AD6" s="69">
        <v>0.45454545454545453</v>
      </c>
    </row>
    <row r="7" spans="1:31" x14ac:dyDescent="0.25">
      <c r="A7" s="14">
        <v>37956</v>
      </c>
      <c r="B7" s="1">
        <v>2003</v>
      </c>
      <c r="C7" s="1">
        <v>-1.29</v>
      </c>
      <c r="D7" s="1" t="s">
        <v>198</v>
      </c>
      <c r="E7" s="8">
        <v>487.61440560794966</v>
      </c>
      <c r="J7" s="20">
        <v>2001</v>
      </c>
      <c r="K7" s="8">
        <v>11.3</v>
      </c>
      <c r="L7" s="8">
        <v>14</v>
      </c>
      <c r="M7" s="8">
        <v>20.800000000000004</v>
      </c>
      <c r="N7" s="8">
        <v>10.100000000000001</v>
      </c>
      <c r="O7" s="8">
        <v>82.9</v>
      </c>
      <c r="P7" s="8">
        <v>26.59042188601828</v>
      </c>
      <c r="Q7" s="8">
        <v>33.808123719943843</v>
      </c>
      <c r="R7" s="8">
        <v>15.473049360125241</v>
      </c>
      <c r="S7" s="8">
        <v>39.4</v>
      </c>
      <c r="T7" s="8">
        <v>23.945973476897322</v>
      </c>
      <c r="U7" s="8">
        <v>48.199999999999996</v>
      </c>
      <c r="V7" s="8">
        <v>51.399999999999991</v>
      </c>
      <c r="W7" s="8">
        <v>377.91756844298465</v>
      </c>
      <c r="X7" s="1" t="s">
        <v>197</v>
      </c>
      <c r="Y7" s="68">
        <v>4.5454545454545456E-2</v>
      </c>
      <c r="AB7">
        <v>2001</v>
      </c>
      <c r="AC7" s="23">
        <v>377.91756844298465</v>
      </c>
      <c r="AD7" s="69">
        <v>4.5454545454545456E-2</v>
      </c>
      <c r="AE7" s="70"/>
    </row>
    <row r="8" spans="1:31" x14ac:dyDescent="0.25">
      <c r="A8" s="14">
        <v>38322</v>
      </c>
      <c r="B8" s="1">
        <v>2004</v>
      </c>
      <c r="C8" s="1">
        <v>0.2</v>
      </c>
      <c r="D8" s="1" t="s">
        <v>194</v>
      </c>
      <c r="E8" s="8">
        <v>748.37267049511422</v>
      </c>
      <c r="J8" s="20">
        <v>2002</v>
      </c>
      <c r="K8" s="8">
        <v>10.5</v>
      </c>
      <c r="L8" s="8">
        <v>15.5</v>
      </c>
      <c r="M8" s="8">
        <v>59.1</v>
      </c>
      <c r="N8" s="8">
        <v>74.453261844188646</v>
      </c>
      <c r="O8" s="8">
        <v>78.507566220433858</v>
      </c>
      <c r="P8" s="8">
        <v>43.423934734647347</v>
      </c>
      <c r="Q8" s="8">
        <v>13.400000000000002</v>
      </c>
      <c r="R8" s="8">
        <v>22.792974500674092</v>
      </c>
      <c r="S8" s="8">
        <v>83.600000000000009</v>
      </c>
      <c r="T8" s="8">
        <v>62.2</v>
      </c>
      <c r="U8" s="8">
        <v>54.100000000000009</v>
      </c>
      <c r="V8" s="8">
        <v>31.1</v>
      </c>
      <c r="W8" s="8">
        <v>548.67773729994394</v>
      </c>
      <c r="X8" s="1" t="s">
        <v>194</v>
      </c>
      <c r="Y8" s="68">
        <v>0.18181818181818182</v>
      </c>
      <c r="AB8">
        <v>2002</v>
      </c>
      <c r="AC8" s="23">
        <v>548.67773729994394</v>
      </c>
      <c r="AD8" s="69">
        <v>0.18181818181818182</v>
      </c>
    </row>
    <row r="9" spans="1:31" x14ac:dyDescent="0.25">
      <c r="A9" s="14">
        <v>38687</v>
      </c>
      <c r="B9" s="1">
        <v>2005</v>
      </c>
      <c r="C9" s="1">
        <v>-0.39</v>
      </c>
      <c r="D9" s="1" t="s">
        <v>194</v>
      </c>
      <c r="E9" s="8">
        <v>635.00373050374048</v>
      </c>
      <c r="J9" s="20">
        <v>2003</v>
      </c>
      <c r="K9" s="8">
        <v>1.7</v>
      </c>
      <c r="L9" s="8">
        <v>12.1</v>
      </c>
      <c r="M9" s="8">
        <v>49.21724878886333</v>
      </c>
      <c r="N9" s="8">
        <v>76.600729311192566</v>
      </c>
      <c r="O9" s="8">
        <v>20.100000000000001</v>
      </c>
      <c r="P9" s="8">
        <v>47.312646528443288</v>
      </c>
      <c r="Q9" s="8">
        <v>31.700000000000003</v>
      </c>
      <c r="R9" s="8">
        <v>13.834497577726671</v>
      </c>
      <c r="S9" s="8">
        <v>24.3</v>
      </c>
      <c r="T9" s="8">
        <v>100.59999999999998</v>
      </c>
      <c r="U9" s="8">
        <v>89.707152954327213</v>
      </c>
      <c r="V9" s="8">
        <v>20.442130447396629</v>
      </c>
      <c r="W9" s="8">
        <v>487.61440560794966</v>
      </c>
      <c r="X9" s="1" t="s">
        <v>198</v>
      </c>
      <c r="Y9" s="68">
        <v>0.13636363636363635</v>
      </c>
      <c r="AB9">
        <v>2003</v>
      </c>
      <c r="AC9" s="23">
        <v>487.61440560794966</v>
      </c>
      <c r="AD9" s="69">
        <v>0.13636363636363635</v>
      </c>
    </row>
    <row r="10" spans="1:31" x14ac:dyDescent="0.25">
      <c r="A10" s="14">
        <v>39052</v>
      </c>
      <c r="B10" s="1">
        <v>2006</v>
      </c>
      <c r="C10" s="1">
        <v>0.15</v>
      </c>
      <c r="D10" s="1" t="s">
        <v>194</v>
      </c>
      <c r="E10" s="8">
        <v>737.07831809322943</v>
      </c>
      <c r="J10" s="20">
        <v>2004</v>
      </c>
      <c r="K10" s="8">
        <v>17.94298469294311</v>
      </c>
      <c r="L10" s="8">
        <v>68.087257700443786</v>
      </c>
      <c r="M10" s="8">
        <v>61.084771534529963</v>
      </c>
      <c r="N10" s="8">
        <v>155.57520535238146</v>
      </c>
      <c r="O10" s="8">
        <v>139.51750921452219</v>
      </c>
      <c r="P10" s="8">
        <v>63.534466333190949</v>
      </c>
      <c r="Q10" s="8">
        <v>11.700000000000001</v>
      </c>
      <c r="R10" s="8">
        <v>24.539762270209451</v>
      </c>
      <c r="S10" s="8">
        <v>44.420875484725308</v>
      </c>
      <c r="T10" s="8">
        <v>87.359425479353519</v>
      </c>
      <c r="U10" s="8">
        <v>60.710412432814564</v>
      </c>
      <c r="V10" s="8">
        <v>13.9</v>
      </c>
      <c r="W10" s="8">
        <v>748.37267049511422</v>
      </c>
      <c r="X10" s="1" t="s">
        <v>194</v>
      </c>
      <c r="Y10" s="68">
        <v>0.68181818181818177</v>
      </c>
      <c r="AB10">
        <v>2004</v>
      </c>
      <c r="AC10" s="23">
        <v>748.37267049511422</v>
      </c>
      <c r="AD10" s="69">
        <v>0.68181818181818177</v>
      </c>
    </row>
    <row r="11" spans="1:31" x14ac:dyDescent="0.25">
      <c r="A11" s="14">
        <v>39417</v>
      </c>
      <c r="B11" s="1">
        <v>2007</v>
      </c>
      <c r="C11" s="1">
        <v>-0.19</v>
      </c>
      <c r="D11" s="1" t="s">
        <v>194</v>
      </c>
      <c r="E11" s="8">
        <v>672.80941044902204</v>
      </c>
      <c r="J11" s="20">
        <v>2005</v>
      </c>
      <c r="K11" s="8">
        <v>15.859425479353535</v>
      </c>
      <c r="L11" s="8">
        <v>29.865916078039575</v>
      </c>
      <c r="M11" s="8">
        <v>42.708450731595548</v>
      </c>
      <c r="N11" s="8">
        <v>64.091271102439691</v>
      </c>
      <c r="O11" s="8">
        <v>124.28575747949797</v>
      </c>
      <c r="P11" s="8">
        <v>26.799999999999997</v>
      </c>
      <c r="Q11" s="8">
        <v>35.300000000000004</v>
      </c>
      <c r="R11" s="8">
        <v>45.3</v>
      </c>
      <c r="S11" s="8">
        <v>53.8</v>
      </c>
      <c r="T11" s="8">
        <v>96.100367296174824</v>
      </c>
      <c r="U11" s="8">
        <v>60.892542336639238</v>
      </c>
      <c r="V11" s="8">
        <v>40</v>
      </c>
      <c r="W11" s="8">
        <v>635.00373050374048</v>
      </c>
      <c r="X11" s="1" t="s">
        <v>194</v>
      </c>
      <c r="Y11" s="68">
        <v>0.27272727272727271</v>
      </c>
      <c r="AB11">
        <v>2005</v>
      </c>
      <c r="AC11" s="23">
        <v>635.00373050374048</v>
      </c>
      <c r="AD11" s="69">
        <v>0.27272727272727271</v>
      </c>
    </row>
    <row r="12" spans="1:31" x14ac:dyDescent="0.25">
      <c r="A12" s="14">
        <v>39783</v>
      </c>
      <c r="B12" s="1">
        <v>2008</v>
      </c>
      <c r="C12" s="1">
        <v>1.75</v>
      </c>
      <c r="D12" s="1" t="s">
        <v>199</v>
      </c>
      <c r="E12" s="8">
        <v>1103.9326328387544</v>
      </c>
      <c r="J12" s="20">
        <v>2006</v>
      </c>
      <c r="K12" s="8">
        <v>28.169075975487306</v>
      </c>
      <c r="L12" s="8">
        <v>10.538360255655219</v>
      </c>
      <c r="M12" s="8">
        <v>109.79931862103116</v>
      </c>
      <c r="N12" s="8">
        <v>111.70544395959452</v>
      </c>
      <c r="O12" s="8">
        <v>114.00000000000001</v>
      </c>
      <c r="P12" s="8">
        <v>102.7</v>
      </c>
      <c r="Q12" s="8">
        <v>22.141614509766882</v>
      </c>
      <c r="R12" s="8">
        <v>30.2</v>
      </c>
      <c r="S12" s="8">
        <v>41.334590063913801</v>
      </c>
      <c r="T12" s="8">
        <v>79.272641809418332</v>
      </c>
      <c r="U12" s="8">
        <v>73.045308703377174</v>
      </c>
      <c r="V12" s="8">
        <v>14.171964194985067</v>
      </c>
      <c r="W12" s="8">
        <v>737.07831809322943</v>
      </c>
      <c r="X12" s="1" t="s">
        <v>194</v>
      </c>
      <c r="Y12" s="68">
        <v>0.63636363636363635</v>
      </c>
      <c r="AB12">
        <v>2006</v>
      </c>
      <c r="AC12" s="23">
        <v>737.07831809322943</v>
      </c>
      <c r="AD12" s="69">
        <v>0.63636363636363635</v>
      </c>
    </row>
    <row r="13" spans="1:31" x14ac:dyDescent="0.25">
      <c r="A13" s="14">
        <v>40148</v>
      </c>
      <c r="B13" s="1">
        <v>2009</v>
      </c>
      <c r="C13" s="1">
        <v>-0.51</v>
      </c>
      <c r="D13" s="1" t="s">
        <v>194</v>
      </c>
      <c r="E13" s="8">
        <v>614.89755332853736</v>
      </c>
      <c r="J13" s="20">
        <v>2007</v>
      </c>
      <c r="K13" s="8">
        <v>7.5347783479435186</v>
      </c>
      <c r="L13" s="8">
        <v>30.500000000000004</v>
      </c>
      <c r="M13" s="8">
        <v>44.269045339829752</v>
      </c>
      <c r="N13" s="8">
        <v>94.041862753082597</v>
      </c>
      <c r="O13" s="8">
        <v>51.128597321225421</v>
      </c>
      <c r="P13" s="8">
        <v>74.147707017727583</v>
      </c>
      <c r="Q13" s="8">
        <v>42.513844681806759</v>
      </c>
      <c r="R13" s="8">
        <v>46.225212155340436</v>
      </c>
      <c r="S13" s="8">
        <v>8.3179920592406145</v>
      </c>
      <c r="T13" s="8">
        <v>124.89339770838754</v>
      </c>
      <c r="U13" s="8">
        <v>75.302177808746805</v>
      </c>
      <c r="V13" s="8">
        <v>73.934795255691043</v>
      </c>
      <c r="W13" s="8">
        <v>672.80941044902204</v>
      </c>
      <c r="X13" s="1" t="s">
        <v>194</v>
      </c>
      <c r="Y13" s="68">
        <v>0.36363636363636365</v>
      </c>
      <c r="AB13">
        <v>2007</v>
      </c>
      <c r="AC13" s="23">
        <v>672.80941044902204</v>
      </c>
      <c r="AD13" s="69">
        <v>0.36363636363636365</v>
      </c>
    </row>
    <row r="14" spans="1:31" x14ac:dyDescent="0.25">
      <c r="A14" s="14">
        <v>40513</v>
      </c>
      <c r="B14" s="1">
        <v>2010</v>
      </c>
      <c r="C14" s="1">
        <v>2.2000000000000002</v>
      </c>
      <c r="D14" s="1" t="s">
        <v>200</v>
      </c>
      <c r="E14" s="8">
        <v>1222.2968952922026</v>
      </c>
      <c r="I14" s="26" t="s">
        <v>199</v>
      </c>
      <c r="J14" s="20">
        <v>2008</v>
      </c>
      <c r="K14" s="8">
        <v>16.191904519960179</v>
      </c>
      <c r="L14" s="8">
        <v>53.222399323700905</v>
      </c>
      <c r="M14" s="8">
        <v>84.300000000000011</v>
      </c>
      <c r="N14" s="8">
        <v>168.1</v>
      </c>
      <c r="O14" s="8">
        <v>203.35111784924584</v>
      </c>
      <c r="P14" s="8">
        <v>109.24729658005758</v>
      </c>
      <c r="Q14" s="8">
        <v>75.899999999999991</v>
      </c>
      <c r="R14" s="8">
        <v>57.886998697808821</v>
      </c>
      <c r="S14" s="8">
        <v>32.506375818954332</v>
      </c>
      <c r="T14" s="8">
        <v>94.516928055057903</v>
      </c>
      <c r="U14" s="8">
        <v>154.509611993969</v>
      </c>
      <c r="V14" s="8">
        <v>54.2</v>
      </c>
      <c r="W14" s="8">
        <v>1103.9326328387544</v>
      </c>
      <c r="X14" s="1" t="s">
        <v>199</v>
      </c>
      <c r="Y14" s="68">
        <v>0.90909090909090906</v>
      </c>
      <c r="AB14">
        <v>2008</v>
      </c>
      <c r="AC14" s="23">
        <v>1103.9326328387544</v>
      </c>
      <c r="AD14" s="69">
        <v>0.90909090909090906</v>
      </c>
    </row>
    <row r="15" spans="1:31" x14ac:dyDescent="0.25">
      <c r="A15" s="14">
        <v>40878</v>
      </c>
      <c r="B15" s="1">
        <v>2011</v>
      </c>
      <c r="C15" s="1">
        <v>1.61</v>
      </c>
      <c r="D15" s="1" t="s">
        <v>199</v>
      </c>
      <c r="E15" s="8">
        <v>1066.5</v>
      </c>
      <c r="J15" s="20">
        <v>2009</v>
      </c>
      <c r="K15" s="8">
        <v>42.928696214022089</v>
      </c>
      <c r="L15" s="8">
        <v>62.087260029691393</v>
      </c>
      <c r="M15" s="8">
        <v>96.700000000000017</v>
      </c>
      <c r="N15" s="8">
        <v>48.159639544007675</v>
      </c>
      <c r="O15" s="8">
        <v>30.400000000000002</v>
      </c>
      <c r="P15" s="8">
        <v>38.330000364206676</v>
      </c>
      <c r="Q15" s="8">
        <v>29.491957176609574</v>
      </c>
      <c r="R15" s="8">
        <v>32.5</v>
      </c>
      <c r="S15" s="8">
        <v>13.999999999999998</v>
      </c>
      <c r="T15" s="8">
        <v>148.19999999999999</v>
      </c>
      <c r="U15" s="8">
        <v>61.5</v>
      </c>
      <c r="V15" s="8">
        <v>10.6</v>
      </c>
      <c r="W15" s="8">
        <v>614.89755332853736</v>
      </c>
      <c r="X15" s="1" t="s">
        <v>194</v>
      </c>
      <c r="Y15" s="68">
        <v>0.22727272727272727</v>
      </c>
      <c r="AB15">
        <v>2009</v>
      </c>
      <c r="AC15" s="23">
        <v>614.89755332853736</v>
      </c>
      <c r="AD15" s="69">
        <v>0.22727272727272727</v>
      </c>
    </row>
    <row r="16" spans="1:31" x14ac:dyDescent="0.25">
      <c r="A16" s="14">
        <v>41244</v>
      </c>
      <c r="B16" s="1">
        <v>2012</v>
      </c>
      <c r="C16" s="1">
        <v>0</v>
      </c>
      <c r="D16" s="1" t="s">
        <v>194</v>
      </c>
      <c r="E16" s="8">
        <v>709</v>
      </c>
      <c r="J16" s="20">
        <v>2010</v>
      </c>
      <c r="K16" s="8">
        <v>0.8</v>
      </c>
      <c r="L16" s="8">
        <v>20.596895292202728</v>
      </c>
      <c r="M16" s="8">
        <v>30.900000000000002</v>
      </c>
      <c r="N16" s="8">
        <v>177.79999999999998</v>
      </c>
      <c r="O16" s="8">
        <v>159.1</v>
      </c>
      <c r="P16" s="8">
        <v>90.699999999999989</v>
      </c>
      <c r="Q16" s="8">
        <v>118.79999999999998</v>
      </c>
      <c r="R16" s="8">
        <v>44.3</v>
      </c>
      <c r="S16" s="8">
        <v>69.7</v>
      </c>
      <c r="T16" s="8">
        <v>119.8</v>
      </c>
      <c r="U16" s="8">
        <v>214.29999999999998</v>
      </c>
      <c r="V16" s="8">
        <v>175.50000000000003</v>
      </c>
      <c r="W16" s="8">
        <v>1222.2968952922026</v>
      </c>
      <c r="X16" s="1" t="s">
        <v>200</v>
      </c>
      <c r="Y16" s="68">
        <v>0.95454545454545459</v>
      </c>
      <c r="AB16">
        <v>2010</v>
      </c>
      <c r="AC16" s="23">
        <v>1222.2968952922026</v>
      </c>
      <c r="AD16" s="69">
        <v>0.95454545454545459</v>
      </c>
    </row>
    <row r="17" spans="1:30" x14ac:dyDescent="0.25">
      <c r="A17" s="14">
        <v>41609</v>
      </c>
      <c r="B17" s="1">
        <v>2013</v>
      </c>
      <c r="C17" s="1">
        <v>0.01</v>
      </c>
      <c r="D17" s="1" t="s">
        <v>194</v>
      </c>
      <c r="E17" s="8">
        <v>710.45196638884102</v>
      </c>
      <c r="J17" s="20">
        <v>2011</v>
      </c>
      <c r="K17" s="8">
        <v>38.099999999999994</v>
      </c>
      <c r="L17" s="8">
        <v>43.500000000000007</v>
      </c>
      <c r="M17" s="8">
        <v>128.9</v>
      </c>
      <c r="N17" s="8">
        <v>194.90000000000003</v>
      </c>
      <c r="O17" s="8">
        <v>112.3</v>
      </c>
      <c r="P17" s="8">
        <v>42.599999999999987</v>
      </c>
      <c r="Q17" s="8">
        <v>38.5</v>
      </c>
      <c r="R17" s="8">
        <v>57.9</v>
      </c>
      <c r="S17" s="8">
        <v>24.799999999999997</v>
      </c>
      <c r="T17" s="8">
        <v>126.8</v>
      </c>
      <c r="U17" s="8">
        <v>160.50000000000003</v>
      </c>
      <c r="V17" s="8">
        <v>97.699999999999989</v>
      </c>
      <c r="W17" s="8">
        <v>1066.5</v>
      </c>
      <c r="X17" s="1" t="s">
        <v>199</v>
      </c>
      <c r="Y17" s="68">
        <v>0.86363636363636365</v>
      </c>
      <c r="AB17">
        <v>2011</v>
      </c>
      <c r="AC17" s="23">
        <v>1066.5</v>
      </c>
      <c r="AD17" s="69">
        <v>0.86363636363636365</v>
      </c>
    </row>
    <row r="18" spans="1:30" x14ac:dyDescent="0.25">
      <c r="A18" s="14">
        <v>41974</v>
      </c>
      <c r="B18" s="1">
        <v>2014</v>
      </c>
      <c r="C18" s="1">
        <v>-0.16</v>
      </c>
      <c r="D18" s="1" t="s">
        <v>194</v>
      </c>
      <c r="E18" s="8">
        <v>678.00000000000011</v>
      </c>
      <c r="J18" s="20">
        <v>2012</v>
      </c>
      <c r="K18" s="8">
        <v>20.599999999999998</v>
      </c>
      <c r="L18" s="8">
        <v>53.3</v>
      </c>
      <c r="M18" s="8">
        <v>106.19999999999999</v>
      </c>
      <c r="N18" s="8">
        <v>174.9</v>
      </c>
      <c r="O18" s="8">
        <v>37.899999999999991</v>
      </c>
      <c r="P18" s="8">
        <v>32.499999999999986</v>
      </c>
      <c r="Q18" s="8">
        <v>32.900000000000006</v>
      </c>
      <c r="R18" s="8">
        <v>42.199999999999996</v>
      </c>
      <c r="S18" s="8">
        <v>11.9</v>
      </c>
      <c r="T18" s="8">
        <v>102.59999999999998</v>
      </c>
      <c r="U18" s="8">
        <v>46.3</v>
      </c>
      <c r="V18" s="8">
        <v>47.7</v>
      </c>
      <c r="W18" s="8">
        <v>709</v>
      </c>
      <c r="X18" s="1" t="s">
        <v>194</v>
      </c>
      <c r="Y18" s="68">
        <v>0.5</v>
      </c>
      <c r="AB18">
        <v>2012</v>
      </c>
      <c r="AC18" s="23">
        <v>709</v>
      </c>
      <c r="AD18" s="69">
        <v>0.5</v>
      </c>
    </row>
    <row r="19" spans="1:30" x14ac:dyDescent="0.25">
      <c r="A19" s="14">
        <v>42339</v>
      </c>
      <c r="B19" s="1">
        <v>2015</v>
      </c>
      <c r="C19" s="1">
        <v>-1.52</v>
      </c>
      <c r="D19" s="1" t="s">
        <v>201</v>
      </c>
      <c r="E19" s="8">
        <v>453.09999999999997</v>
      </c>
      <c r="J19" s="20">
        <v>2013</v>
      </c>
      <c r="K19" s="8">
        <v>2.5</v>
      </c>
      <c r="L19" s="8">
        <v>62.500000000000014</v>
      </c>
      <c r="M19" s="8">
        <v>56.269414479157618</v>
      </c>
      <c r="N19" s="8">
        <v>100.3</v>
      </c>
      <c r="O19" s="8">
        <v>120.76565831578409</v>
      </c>
      <c r="P19" s="8">
        <v>23.560041483166469</v>
      </c>
      <c r="Q19" s="8">
        <v>28.697528979676107</v>
      </c>
      <c r="R19" s="8">
        <v>41.400000000000013</v>
      </c>
      <c r="S19" s="8">
        <v>35.034698390456057</v>
      </c>
      <c r="T19" s="8">
        <v>52.983061302535589</v>
      </c>
      <c r="U19" s="8">
        <v>115.01404142002512</v>
      </c>
      <c r="V19" s="8">
        <v>71.427522018039909</v>
      </c>
      <c r="W19" s="8">
        <v>710.45196638884102</v>
      </c>
      <c r="X19" s="1" t="s">
        <v>194</v>
      </c>
      <c r="Y19" s="68">
        <v>0.54545454545454541</v>
      </c>
      <c r="AB19">
        <v>2013</v>
      </c>
      <c r="AC19" s="23">
        <v>710.45196638884102</v>
      </c>
      <c r="AD19" s="69">
        <v>0.54545454545454541</v>
      </c>
    </row>
    <row r="20" spans="1:30" x14ac:dyDescent="0.25">
      <c r="A20" s="14">
        <v>42705</v>
      </c>
      <c r="B20" s="1">
        <v>2016</v>
      </c>
      <c r="C20" s="1">
        <v>-0.27</v>
      </c>
      <c r="D20" s="1" t="s">
        <v>194</v>
      </c>
      <c r="E20" s="8">
        <v>657.2</v>
      </c>
      <c r="J20" s="20">
        <v>2014</v>
      </c>
      <c r="K20" s="8">
        <v>18.2</v>
      </c>
      <c r="L20" s="8">
        <v>52.9</v>
      </c>
      <c r="M20" s="8">
        <v>49.9</v>
      </c>
      <c r="N20" s="8">
        <v>63.999999999999993</v>
      </c>
      <c r="O20" s="8">
        <v>66.700000000000017</v>
      </c>
      <c r="P20" s="8">
        <v>48.20000000000001</v>
      </c>
      <c r="Q20" s="8">
        <v>22.599999999999998</v>
      </c>
      <c r="R20" s="8">
        <v>19.300000000000008</v>
      </c>
      <c r="S20" s="8">
        <v>44.8</v>
      </c>
      <c r="T20" s="8">
        <v>88.899999999999991</v>
      </c>
      <c r="U20" s="8">
        <v>105.4</v>
      </c>
      <c r="V20" s="8">
        <v>97.100000000000009</v>
      </c>
      <c r="W20" s="8">
        <v>678.00000000000011</v>
      </c>
      <c r="X20" s="1" t="s">
        <v>194</v>
      </c>
      <c r="Y20" s="68">
        <v>0.40909090909090912</v>
      </c>
      <c r="AB20">
        <v>2014</v>
      </c>
      <c r="AC20" s="23">
        <v>678.00000000000011</v>
      </c>
      <c r="AD20" s="69">
        <v>0.40909090909090912</v>
      </c>
    </row>
    <row r="21" spans="1:30" x14ac:dyDescent="0.25">
      <c r="A21" s="14">
        <v>43070</v>
      </c>
      <c r="B21" s="1">
        <v>2017</v>
      </c>
      <c r="C21" s="1">
        <v>0.68</v>
      </c>
      <c r="D21" s="1" t="s">
        <v>194</v>
      </c>
      <c r="E21" s="8">
        <v>849.09999999999991</v>
      </c>
      <c r="I21" s="16" t="s">
        <v>201</v>
      </c>
      <c r="J21" s="20">
        <v>2015</v>
      </c>
      <c r="K21" s="8">
        <v>42.5</v>
      </c>
      <c r="L21" s="8">
        <v>17.5</v>
      </c>
      <c r="M21" s="8">
        <v>57.2</v>
      </c>
      <c r="N21" s="8">
        <v>49.29999999999999</v>
      </c>
      <c r="O21" s="8">
        <v>27</v>
      </c>
      <c r="P21" s="8">
        <v>42.7</v>
      </c>
      <c r="Q21" s="8">
        <v>37</v>
      </c>
      <c r="R21" s="8">
        <v>24.7</v>
      </c>
      <c r="S21" s="8">
        <v>30.3</v>
      </c>
      <c r="T21" s="8">
        <v>49.5</v>
      </c>
      <c r="U21" s="8">
        <v>72</v>
      </c>
      <c r="V21" s="8">
        <v>3.4000000000000004</v>
      </c>
      <c r="W21" s="8">
        <v>453.09999999999997</v>
      </c>
      <c r="X21" s="1" t="s">
        <v>201</v>
      </c>
      <c r="Y21" s="68">
        <v>9.0909090909090912E-2</v>
      </c>
      <c r="AB21">
        <v>2015</v>
      </c>
      <c r="AC21" s="23">
        <v>453.09999999999997</v>
      </c>
      <c r="AD21" s="69">
        <v>9.0909090909090912E-2</v>
      </c>
    </row>
    <row r="22" spans="1:30" x14ac:dyDescent="0.25">
      <c r="A22" s="14">
        <v>43435</v>
      </c>
      <c r="B22" s="1">
        <v>2018</v>
      </c>
      <c r="C22" s="1">
        <v>0.45</v>
      </c>
      <c r="D22" s="1" t="s">
        <v>194</v>
      </c>
      <c r="E22" s="8">
        <v>798.94365571968945</v>
      </c>
      <c r="J22" s="20">
        <v>2016</v>
      </c>
      <c r="K22" s="8">
        <v>2.1</v>
      </c>
      <c r="L22" s="8">
        <v>16.8</v>
      </c>
      <c r="M22" s="8">
        <v>24.000000000000004</v>
      </c>
      <c r="N22" s="8">
        <v>127.9</v>
      </c>
      <c r="O22" s="8">
        <v>83.1</v>
      </c>
      <c r="P22" s="8">
        <v>25</v>
      </c>
      <c r="Q22" s="8">
        <v>39.000000000000007</v>
      </c>
      <c r="R22" s="8">
        <v>56.1</v>
      </c>
      <c r="S22" s="8">
        <v>34.5</v>
      </c>
      <c r="T22" s="8">
        <v>34.299999999999997</v>
      </c>
      <c r="U22" s="8">
        <v>146.19999999999999</v>
      </c>
      <c r="V22" s="8">
        <v>68.200000000000017</v>
      </c>
      <c r="W22" s="8">
        <v>657.2</v>
      </c>
      <c r="X22" s="1" t="s">
        <v>194</v>
      </c>
      <c r="Y22" s="68">
        <v>0.31818181818181818</v>
      </c>
      <c r="AB22">
        <v>2016</v>
      </c>
      <c r="AC22" s="23">
        <v>657.2</v>
      </c>
      <c r="AD22" s="69">
        <v>0.31818181818181818</v>
      </c>
    </row>
    <row r="23" spans="1:30" x14ac:dyDescent="0.25">
      <c r="A23" s="14">
        <v>43800</v>
      </c>
      <c r="B23" s="1">
        <v>2019</v>
      </c>
      <c r="C23" s="1">
        <v>0.09</v>
      </c>
      <c r="D23" s="1" t="s">
        <v>194</v>
      </c>
      <c r="E23" s="8">
        <v>725.30000000000007</v>
      </c>
      <c r="J23" s="20">
        <v>2017</v>
      </c>
      <c r="K23" s="8">
        <v>17.200000000000003</v>
      </c>
      <c r="L23" s="8">
        <v>46.900000000000006</v>
      </c>
      <c r="M23" s="8">
        <v>120.09999999999998</v>
      </c>
      <c r="N23" s="8">
        <v>41.5</v>
      </c>
      <c r="O23" s="8">
        <v>162.00000000000003</v>
      </c>
      <c r="P23" s="8">
        <v>88.899999999999991</v>
      </c>
      <c r="Q23" s="8">
        <v>20.700000000000003</v>
      </c>
      <c r="R23" s="8">
        <v>67.699999999999989</v>
      </c>
      <c r="S23" s="8">
        <v>27.799999999999997</v>
      </c>
      <c r="T23" s="8">
        <v>63.300000000000004</v>
      </c>
      <c r="U23" s="8">
        <v>124.60000000000001</v>
      </c>
      <c r="V23" s="8">
        <v>68.399999999999991</v>
      </c>
      <c r="W23" s="8">
        <v>849.09999999999991</v>
      </c>
      <c r="X23" s="1" t="s">
        <v>194</v>
      </c>
      <c r="Y23" s="68">
        <v>0.81818181818181823</v>
      </c>
      <c r="AB23">
        <v>2017</v>
      </c>
      <c r="AC23" s="23">
        <v>849.09999999999991</v>
      </c>
      <c r="AD23" s="69">
        <v>0.81818181818181823</v>
      </c>
    </row>
    <row r="24" spans="1:30" x14ac:dyDescent="0.25">
      <c r="J24" s="20">
        <v>2018</v>
      </c>
      <c r="K24" s="8">
        <v>26.2</v>
      </c>
      <c r="L24" s="8">
        <v>30.7</v>
      </c>
      <c r="M24" s="8">
        <v>81.600000000000009</v>
      </c>
      <c r="N24" s="8">
        <v>179.60000000000002</v>
      </c>
      <c r="O24" s="8">
        <v>165.59999999999997</v>
      </c>
      <c r="P24" s="8">
        <v>40.44365571968946</v>
      </c>
      <c r="Q24" s="8">
        <v>53.300000000000004</v>
      </c>
      <c r="R24" s="8">
        <v>38.599999999999994</v>
      </c>
      <c r="S24" s="8">
        <v>28.000000000000004</v>
      </c>
      <c r="T24" s="8">
        <v>83</v>
      </c>
      <c r="U24" s="8">
        <v>71.299999999999983</v>
      </c>
      <c r="V24" s="8">
        <v>0.60000000000000009</v>
      </c>
      <c r="W24" s="8">
        <v>798.94365571968945</v>
      </c>
      <c r="X24" s="1" t="s">
        <v>194</v>
      </c>
      <c r="Y24" s="68">
        <v>0.77272727272727271</v>
      </c>
      <c r="AB24">
        <v>2018</v>
      </c>
      <c r="AC24" s="23">
        <v>798.94365571968945</v>
      </c>
      <c r="AD24" s="69">
        <v>0.77272727272727271</v>
      </c>
    </row>
    <row r="25" spans="1:30" x14ac:dyDescent="0.25">
      <c r="J25" s="20">
        <v>2019</v>
      </c>
      <c r="K25" s="8">
        <v>8.5</v>
      </c>
      <c r="L25" s="8">
        <v>17.100000000000001</v>
      </c>
      <c r="M25" s="8">
        <v>98.5</v>
      </c>
      <c r="N25" s="8">
        <v>95.899999999999991</v>
      </c>
      <c r="O25" s="8">
        <v>110.1</v>
      </c>
      <c r="P25" s="8">
        <v>39.799999999999997</v>
      </c>
      <c r="Q25" s="8">
        <v>39.900000000000006</v>
      </c>
      <c r="R25" s="8">
        <v>32.4</v>
      </c>
      <c r="S25" s="8">
        <v>38.700000000000003</v>
      </c>
      <c r="T25" s="8">
        <v>71.399999999999991</v>
      </c>
      <c r="U25" s="8">
        <v>140.60000000000002</v>
      </c>
      <c r="V25" s="8">
        <v>32.4</v>
      </c>
      <c r="W25" s="8">
        <v>725.30000000000007</v>
      </c>
      <c r="X25" s="1" t="s">
        <v>194</v>
      </c>
      <c r="Y25" s="68">
        <v>0.59090909090909094</v>
      </c>
      <c r="AB25">
        <v>2019</v>
      </c>
      <c r="AC25" s="23">
        <v>725.30000000000007</v>
      </c>
      <c r="AD25" s="69">
        <v>0.59090909090909094</v>
      </c>
    </row>
    <row r="26" spans="1:30" x14ac:dyDescent="0.25">
      <c r="J26" s="71" t="s">
        <v>202</v>
      </c>
      <c r="K26" s="72">
        <f>+AVERAGE(K5:K25)</f>
        <v>19.238185031865026</v>
      </c>
      <c r="L26" s="72">
        <f t="shared" ref="L26:W26" si="0">+AVERAGE(L5:L25)</f>
        <v>41.947716755502171</v>
      </c>
      <c r="M26" s="72">
        <f t="shared" si="0"/>
        <v>69.80765008366555</v>
      </c>
      <c r="N26" s="72">
        <f t="shared" si="0"/>
        <v>101.89337819830102</v>
      </c>
      <c r="O26" s="72">
        <f t="shared" si="0"/>
        <v>95.610511126978224</v>
      </c>
      <c r="P26" s="72">
        <f t="shared" si="0"/>
        <v>55.960055304371799</v>
      </c>
      <c r="Q26" s="72">
        <f t="shared" si="0"/>
        <v>37.490420435856571</v>
      </c>
      <c r="R26" s="72">
        <f t="shared" si="0"/>
        <v>38.880655997957192</v>
      </c>
      <c r="S26" s="72">
        <f t="shared" si="0"/>
        <v>39.855209805009324</v>
      </c>
      <c r="T26" s="72">
        <f t="shared" si="0"/>
        <v>83.80242017636553</v>
      </c>
      <c r="U26" s="72">
        <f t="shared" si="0"/>
        <v>93.009855087523647</v>
      </c>
      <c r="V26" s="72">
        <f t="shared" si="0"/>
        <v>48.586004749581242</v>
      </c>
      <c r="W26" s="72">
        <f t="shared" si="0"/>
        <v>726.08206275297721</v>
      </c>
    </row>
    <row r="27" spans="1:30" x14ac:dyDescent="0.25">
      <c r="J27" s="71" t="s">
        <v>203</v>
      </c>
      <c r="K27" s="72">
        <f>+MAX(K5:K25)</f>
        <v>52.531150181496997</v>
      </c>
      <c r="L27" s="72">
        <f t="shared" ref="L27:W27" si="1">+MAX(L5:L25)</f>
        <v>112.3</v>
      </c>
      <c r="M27" s="72">
        <f t="shared" si="1"/>
        <v>128.9</v>
      </c>
      <c r="N27" s="72">
        <f t="shared" si="1"/>
        <v>194.90000000000003</v>
      </c>
      <c r="O27" s="72">
        <f t="shared" si="1"/>
        <v>203.35111784924584</v>
      </c>
      <c r="P27" s="72">
        <f t="shared" si="1"/>
        <v>110.07099074466014</v>
      </c>
      <c r="Q27" s="72">
        <f t="shared" si="1"/>
        <v>118.79999999999998</v>
      </c>
      <c r="R27" s="72">
        <f t="shared" si="1"/>
        <v>67.699999999999989</v>
      </c>
      <c r="S27" s="72">
        <f t="shared" si="1"/>
        <v>83.600000000000009</v>
      </c>
      <c r="T27" s="72">
        <f t="shared" si="1"/>
        <v>148.19999999999999</v>
      </c>
      <c r="U27" s="72">
        <f t="shared" si="1"/>
        <v>214.29999999999998</v>
      </c>
      <c r="V27" s="72">
        <f t="shared" si="1"/>
        <v>175.50000000000003</v>
      </c>
      <c r="W27" s="72">
        <f t="shared" si="1"/>
        <v>1222.2968952922026</v>
      </c>
      <c r="Y27" s="73"/>
    </row>
    <row r="28" spans="1:30" x14ac:dyDescent="0.25">
      <c r="J28" s="71" t="s">
        <v>204</v>
      </c>
      <c r="K28" s="72">
        <f>+MIN(K5:K25)</f>
        <v>0.8</v>
      </c>
      <c r="L28" s="72">
        <f t="shared" ref="L28:W28" si="2">+MIN(L5:L25)</f>
        <v>10.538360255655219</v>
      </c>
      <c r="M28" s="72">
        <f t="shared" si="2"/>
        <v>20.800000000000004</v>
      </c>
      <c r="N28" s="72">
        <f t="shared" si="2"/>
        <v>10.100000000000001</v>
      </c>
      <c r="O28" s="72">
        <f t="shared" si="2"/>
        <v>20.100000000000001</v>
      </c>
      <c r="P28" s="72">
        <f t="shared" si="2"/>
        <v>23.560041483166469</v>
      </c>
      <c r="Q28" s="72">
        <f t="shared" si="2"/>
        <v>11.700000000000001</v>
      </c>
      <c r="R28" s="72">
        <f t="shared" si="2"/>
        <v>13.834497577726671</v>
      </c>
      <c r="S28" s="72">
        <f t="shared" si="2"/>
        <v>8.3179920592406145</v>
      </c>
      <c r="T28" s="72">
        <f t="shared" si="2"/>
        <v>23.945973476897322</v>
      </c>
      <c r="U28" s="72">
        <f t="shared" si="2"/>
        <v>25.203070335210217</v>
      </c>
      <c r="V28" s="72">
        <f t="shared" si="2"/>
        <v>0.60000000000000009</v>
      </c>
      <c r="W28" s="72">
        <f t="shared" si="2"/>
        <v>377.91756844298465</v>
      </c>
      <c r="Y28" s="73"/>
    </row>
    <row r="29" spans="1:30" x14ac:dyDescent="0.25">
      <c r="I29">
        <v>0.75</v>
      </c>
      <c r="J29" s="74" t="s">
        <v>141</v>
      </c>
      <c r="K29" s="10">
        <f>+_xlfn.PERCENTILE.EXC(K$5:K$25,$I29)</f>
        <v>27.184537987743653</v>
      </c>
      <c r="L29" s="10">
        <f t="shared" ref="L29:V29" si="3">+_xlfn.PERCENTILE.EXC(L$5:L$25,$I29)</f>
        <v>57.693630014845695</v>
      </c>
      <c r="M29" s="10">
        <f t="shared" si="3"/>
        <v>97.600000000000009</v>
      </c>
      <c r="N29" s="10">
        <f t="shared" si="3"/>
        <v>161.83760267619073</v>
      </c>
      <c r="O29" s="10">
        <f t="shared" si="3"/>
        <v>131.90163334701009</v>
      </c>
      <c r="P29" s="10">
        <f t="shared" si="3"/>
        <v>81.523853508863795</v>
      </c>
      <c r="Q29" s="10">
        <f t="shared" si="3"/>
        <v>41.206922340903382</v>
      </c>
      <c r="R29" s="10">
        <f t="shared" si="3"/>
        <v>51.570640697608113</v>
      </c>
      <c r="S29" s="10">
        <f t="shared" si="3"/>
        <v>49.3</v>
      </c>
      <c r="T29" s="10">
        <f t="shared" si="3"/>
        <v>101.59999999999998</v>
      </c>
      <c r="U29" s="10">
        <f t="shared" si="3"/>
        <v>132.60000000000002</v>
      </c>
      <c r="V29" s="10">
        <f t="shared" si="3"/>
        <v>69.91376100901995</v>
      </c>
      <c r="W29" s="10">
        <f>+_xlfn.PERCENTILE.EXC(W$5:W$25,$I29)</f>
        <v>781.16458175071887</v>
      </c>
    </row>
    <row r="30" spans="1:30" x14ac:dyDescent="0.25">
      <c r="I30">
        <v>0.25</v>
      </c>
      <c r="J30" s="74" t="s">
        <v>140</v>
      </c>
      <c r="K30" s="10">
        <f t="shared" ref="K30:W41" si="4">+_xlfn.PERCENTILE.EXC(K$5:K$25,$I30)</f>
        <v>8.0173891739717593</v>
      </c>
      <c r="L30" s="10">
        <f t="shared" si="4"/>
        <v>16.950000000000003</v>
      </c>
      <c r="M30" s="10">
        <f t="shared" si="4"/>
        <v>46.640723800899458</v>
      </c>
      <c r="N30" s="10">
        <f t="shared" si="4"/>
        <v>60.55</v>
      </c>
      <c r="O30" s="10">
        <f t="shared" si="4"/>
        <v>46.396562293529513</v>
      </c>
      <c r="P30" s="10">
        <f t="shared" si="4"/>
        <v>35.415000182103327</v>
      </c>
      <c r="Q30" s="10">
        <f t="shared" si="4"/>
        <v>22.370807254883438</v>
      </c>
      <c r="R30" s="10">
        <f t="shared" si="4"/>
        <v>24.619881135104727</v>
      </c>
      <c r="S30" s="10">
        <f t="shared" si="4"/>
        <v>26.299999999999997</v>
      </c>
      <c r="T30" s="10">
        <f t="shared" si="4"/>
        <v>60.044897097434827</v>
      </c>
      <c r="U30" s="10">
        <f t="shared" si="4"/>
        <v>57.405206216407286</v>
      </c>
      <c r="V30" s="10">
        <f t="shared" si="4"/>
        <v>14.385982097492533</v>
      </c>
      <c r="W30" s="10">
        <f>+_xlfn.PERCENTILE.EXC(W$5:W$25,$I30)</f>
        <v>624.95064191613892</v>
      </c>
    </row>
    <row r="31" spans="1:30" x14ac:dyDescent="0.25">
      <c r="I31">
        <v>0.1</v>
      </c>
      <c r="J31" s="74" t="s">
        <v>205</v>
      </c>
      <c r="K31" s="10">
        <f>+_xlfn.PERCENTILE.EXC(K$5:K$25,$I31)</f>
        <v>1.78</v>
      </c>
      <c r="L31" s="10">
        <f t="shared" si="4"/>
        <v>12.48</v>
      </c>
      <c r="M31" s="10">
        <f t="shared" si="4"/>
        <v>25.380000000000006</v>
      </c>
      <c r="N31" s="10">
        <f t="shared" si="4"/>
        <v>42.831927908801539</v>
      </c>
      <c r="O31" s="10">
        <f t="shared" si="4"/>
        <v>27.68</v>
      </c>
      <c r="P31" s="10">
        <f t="shared" si="4"/>
        <v>25.318084377203657</v>
      </c>
      <c r="Q31" s="10">
        <f t="shared" si="4"/>
        <v>12.236608068147875</v>
      </c>
      <c r="R31" s="10">
        <f t="shared" si="4"/>
        <v>16.238439488100195</v>
      </c>
      <c r="S31" s="10">
        <f t="shared" si="4"/>
        <v>12.32</v>
      </c>
      <c r="T31" s="10">
        <f t="shared" si="4"/>
        <v>37.340000000000003</v>
      </c>
      <c r="U31" s="10">
        <f t="shared" si="4"/>
        <v>46.68</v>
      </c>
      <c r="V31" s="10">
        <f t="shared" si="4"/>
        <v>4.8400000000000016</v>
      </c>
      <c r="W31" s="10">
        <f t="shared" si="4"/>
        <v>460.00288112158989</v>
      </c>
    </row>
    <row r="32" spans="1:30" x14ac:dyDescent="0.25">
      <c r="I32">
        <v>0.2</v>
      </c>
      <c r="J32" s="74" t="s">
        <v>206</v>
      </c>
      <c r="K32" s="10">
        <f t="shared" si="4"/>
        <v>4.5139113391774091</v>
      </c>
      <c r="L32" s="10">
        <f t="shared" si="4"/>
        <v>16.02</v>
      </c>
      <c r="M32" s="10">
        <f t="shared" si="4"/>
        <v>43.332688574889232</v>
      </c>
      <c r="N32" s="10">
        <f t="shared" si="4"/>
        <v>52.419999999999995</v>
      </c>
      <c r="O32" s="10">
        <f t="shared" si="4"/>
        <v>39.405810906333436</v>
      </c>
      <c r="P32" s="10">
        <f t="shared" si="4"/>
        <v>29.079999999999995</v>
      </c>
      <c r="Q32" s="10">
        <f t="shared" si="4"/>
        <v>21.276645803906757</v>
      </c>
      <c r="R32" s="10">
        <f t="shared" si="4"/>
        <v>23.491689608488237</v>
      </c>
      <c r="S32" s="10">
        <f t="shared" si="4"/>
        <v>24.5</v>
      </c>
      <c r="T32" s="10">
        <f t="shared" si="4"/>
        <v>54.945754459469214</v>
      </c>
      <c r="U32" s="10">
        <f t="shared" si="4"/>
        <v>53.933583311732377</v>
      </c>
      <c r="V32" s="10">
        <f t="shared" si="4"/>
        <v>14.008785677994027</v>
      </c>
      <c r="W32" s="10">
        <f t="shared" si="4"/>
        <v>575.16566371138128</v>
      </c>
    </row>
    <row r="33" spans="9:23" x14ac:dyDescent="0.25">
      <c r="I33">
        <v>0.3</v>
      </c>
      <c r="J33" s="74" t="s">
        <v>207</v>
      </c>
      <c r="K33" s="10">
        <f t="shared" si="4"/>
        <v>9.6999999999999993</v>
      </c>
      <c r="L33" s="10">
        <f t="shared" si="4"/>
        <v>17.34</v>
      </c>
      <c r="M33" s="10">
        <f t="shared" si="4"/>
        <v>49.135310178105662</v>
      </c>
      <c r="N33" s="10">
        <f t="shared" si="4"/>
        <v>64.054762661463812</v>
      </c>
      <c r="O33" s="10">
        <f t="shared" si="4"/>
        <v>60.471438928490173</v>
      </c>
      <c r="P33" s="10">
        <f t="shared" si="4"/>
        <v>39.212000145682666</v>
      </c>
      <c r="Q33" s="10">
        <f t="shared" si="4"/>
        <v>26.258517387805661</v>
      </c>
      <c r="R33" s="10">
        <f t="shared" si="4"/>
        <v>27.999999999999996</v>
      </c>
      <c r="S33" s="10">
        <f t="shared" si="4"/>
        <v>27.92</v>
      </c>
      <c r="T33" s="10">
        <f t="shared" si="4"/>
        <v>62.860000000000007</v>
      </c>
      <c r="U33" s="10">
        <f t="shared" si="4"/>
        <v>60.819690375109367</v>
      </c>
      <c r="V33" s="10">
        <f t="shared" si="4"/>
        <v>18.105278268437974</v>
      </c>
      <c r="W33" s="10">
        <f t="shared" si="4"/>
        <v>648.3214922014962</v>
      </c>
    </row>
    <row r="34" spans="9:23" x14ac:dyDescent="0.25">
      <c r="I34">
        <v>0.4</v>
      </c>
      <c r="J34" s="74" t="s">
        <v>208</v>
      </c>
      <c r="K34" s="10">
        <f t="shared" si="4"/>
        <v>14.947540383482831</v>
      </c>
      <c r="L34" s="10">
        <f t="shared" si="4"/>
        <v>28.012111920872211</v>
      </c>
      <c r="M34" s="10">
        <f t="shared" si="4"/>
        <v>54.995531583326098</v>
      </c>
      <c r="N34" s="10">
        <f t="shared" si="4"/>
        <v>74.30931513483776</v>
      </c>
      <c r="O34" s="10">
        <f t="shared" si="4"/>
        <v>78.286052976347079</v>
      </c>
      <c r="P34" s="10">
        <f t="shared" si="4"/>
        <v>42.168731143937883</v>
      </c>
      <c r="Q34" s="10">
        <f t="shared" si="4"/>
        <v>31.258391435321919</v>
      </c>
      <c r="R34" s="10">
        <f t="shared" si="4"/>
        <v>32.479999999999997</v>
      </c>
      <c r="S34" s="10">
        <f t="shared" si="4"/>
        <v>32.065100655163469</v>
      </c>
      <c r="T34" s="10">
        <f t="shared" si="4"/>
        <v>77.698113447534666</v>
      </c>
      <c r="U34" s="10">
        <f t="shared" si="4"/>
        <v>69.339999999999989</v>
      </c>
      <c r="V34" s="10">
        <f t="shared" si="4"/>
        <v>32.14</v>
      </c>
      <c r="W34" s="10">
        <f t="shared" si="4"/>
        <v>676.96188208980448</v>
      </c>
    </row>
    <row r="35" spans="9:23" x14ac:dyDescent="0.25">
      <c r="I35">
        <v>0.5</v>
      </c>
      <c r="J35" s="74" t="s">
        <v>209</v>
      </c>
      <c r="K35" s="10">
        <f>+_xlfn.PERCENTILE.EXC(K$5:K$25,$I35)</f>
        <v>17.200000000000003</v>
      </c>
      <c r="L35" s="10">
        <f t="shared" si="4"/>
        <v>30.7</v>
      </c>
      <c r="M35" s="10">
        <f t="shared" si="4"/>
        <v>59.1</v>
      </c>
      <c r="N35" s="10">
        <f t="shared" si="4"/>
        <v>94.041862753082597</v>
      </c>
      <c r="O35" s="10">
        <f t="shared" si="4"/>
        <v>83.1</v>
      </c>
      <c r="P35" s="10">
        <f t="shared" si="4"/>
        <v>43.423934734647347</v>
      </c>
      <c r="Q35" s="10">
        <f t="shared" si="4"/>
        <v>33.808123719943843</v>
      </c>
      <c r="R35" s="10">
        <f t="shared" si="4"/>
        <v>41.400000000000013</v>
      </c>
      <c r="S35" s="10">
        <f t="shared" si="4"/>
        <v>35.034698390456057</v>
      </c>
      <c r="T35" s="10">
        <f t="shared" si="4"/>
        <v>87.359425479353519</v>
      </c>
      <c r="U35" s="10">
        <f t="shared" si="4"/>
        <v>73.045308703377174</v>
      </c>
      <c r="V35" s="10">
        <f t="shared" si="4"/>
        <v>40</v>
      </c>
      <c r="W35" s="10">
        <f t="shared" si="4"/>
        <v>709</v>
      </c>
    </row>
    <row r="36" spans="9:23" x14ac:dyDescent="0.25">
      <c r="I36">
        <v>0.6</v>
      </c>
      <c r="J36" s="74" t="s">
        <v>210</v>
      </c>
      <c r="K36" s="10">
        <f t="shared" si="4"/>
        <v>18.679999999999996</v>
      </c>
      <c r="L36" s="10">
        <f t="shared" si="4"/>
        <v>48.1</v>
      </c>
      <c r="M36" s="10">
        <f t="shared" si="4"/>
        <v>82.14</v>
      </c>
      <c r="N36" s="10">
        <f t="shared" si="4"/>
        <v>102.58108879191889</v>
      </c>
      <c r="O36" s="10">
        <f t="shared" si="4"/>
        <v>112.64</v>
      </c>
      <c r="P36" s="10">
        <f t="shared" si="4"/>
        <v>50.28</v>
      </c>
      <c r="Q36" s="10">
        <f t="shared" si="4"/>
        <v>37.299999999999997</v>
      </c>
      <c r="R36" s="10">
        <f t="shared" si="4"/>
        <v>44.5</v>
      </c>
      <c r="S36" s="10">
        <f t="shared" si="4"/>
        <v>39.786918012782756</v>
      </c>
      <c r="T36" s="10">
        <f t="shared" si="4"/>
        <v>92.73477311579704</v>
      </c>
      <c r="U36" s="10">
        <f t="shared" si="4"/>
        <v>92.845722363461761</v>
      </c>
      <c r="V36" s="10">
        <f t="shared" si="4"/>
        <v>51.959999999999994</v>
      </c>
      <c r="W36" s="10">
        <f t="shared" si="4"/>
        <v>727.65566361864592</v>
      </c>
    </row>
    <row r="37" spans="9:23" x14ac:dyDescent="0.25">
      <c r="I37">
        <v>0.7</v>
      </c>
      <c r="J37" s="74" t="s">
        <v>211</v>
      </c>
      <c r="K37" s="10">
        <f t="shared" si="4"/>
        <v>24.066322154775243</v>
      </c>
      <c r="L37" s="10">
        <f t="shared" si="4"/>
        <v>53.253439594220545</v>
      </c>
      <c r="M37" s="10">
        <f t="shared" si="4"/>
        <v>95.92</v>
      </c>
      <c r="N37" s="10">
        <f t="shared" si="4"/>
        <v>138.97008214095254</v>
      </c>
      <c r="O37" s="10">
        <f t="shared" si="4"/>
        <v>122.17369798126964</v>
      </c>
      <c r="P37" s="10">
        <f t="shared" si="4"/>
        <v>67.779762607005594</v>
      </c>
      <c r="Q37" s="10">
        <f t="shared" si="4"/>
        <v>39.360000000000007</v>
      </c>
      <c r="R37" s="10">
        <f t="shared" si="4"/>
        <v>47.735127293204258</v>
      </c>
      <c r="S37" s="10">
        <f t="shared" si="4"/>
        <v>44.572525290835181</v>
      </c>
      <c r="T37" s="10">
        <f t="shared" si="4"/>
        <v>97.900220377704883</v>
      </c>
      <c r="U37" s="10">
        <f t="shared" si="4"/>
        <v>118.84842485201506</v>
      </c>
      <c r="V37" s="10">
        <f t="shared" si="4"/>
        <v>68.28</v>
      </c>
      <c r="W37" s="10">
        <f t="shared" si="4"/>
        <v>754.3778054097678</v>
      </c>
    </row>
    <row r="38" spans="9:23" x14ac:dyDescent="0.25">
      <c r="I38">
        <v>0.8</v>
      </c>
      <c r="J38" s="74" t="s">
        <v>212</v>
      </c>
      <c r="K38" s="10">
        <f t="shared" si="4"/>
        <v>34.12763039019493</v>
      </c>
      <c r="L38" s="10">
        <f t="shared" si="4"/>
        <v>62.334904011876567</v>
      </c>
      <c r="M38" s="10">
        <f t="shared" si="4"/>
        <v>103.12</v>
      </c>
      <c r="N38" s="10">
        <f t="shared" si="4"/>
        <v>172.18</v>
      </c>
      <c r="O38" s="10">
        <f t="shared" si="4"/>
        <v>151.2670036858089</v>
      </c>
      <c r="P38" s="10">
        <f t="shared" si="4"/>
        <v>89.97999999999999</v>
      </c>
      <c r="Q38" s="10">
        <f t="shared" si="4"/>
        <v>45.805537872722716</v>
      </c>
      <c r="R38" s="10">
        <f t="shared" si="4"/>
        <v>54.916512558086495</v>
      </c>
      <c r="S38" s="10">
        <f t="shared" si="4"/>
        <v>62.922718469636365</v>
      </c>
      <c r="T38" s="10">
        <f t="shared" si="4"/>
        <v>112.92000000000002</v>
      </c>
      <c r="U38" s="10">
        <f t="shared" si="4"/>
        <v>143.96</v>
      </c>
      <c r="V38" s="10">
        <f t="shared" si="4"/>
        <v>72.931885960630595</v>
      </c>
      <c r="W38" s="10">
        <f t="shared" si="4"/>
        <v>829.03746228787577</v>
      </c>
    </row>
    <row r="39" spans="9:23" x14ac:dyDescent="0.25">
      <c r="I39">
        <v>0.9</v>
      </c>
      <c r="J39" s="74" t="s">
        <v>213</v>
      </c>
      <c r="K39" s="10">
        <f t="shared" si="4"/>
        <v>42.842956971217674</v>
      </c>
      <c r="L39" s="10">
        <f t="shared" si="4"/>
        <v>102.34062208873837</v>
      </c>
      <c r="M39" s="10">
        <f t="shared" si="4"/>
        <v>118.03986372420623</v>
      </c>
      <c r="N39" s="10">
        <f t="shared" si="4"/>
        <v>179.24</v>
      </c>
      <c r="O39" s="10">
        <f t="shared" si="4"/>
        <v>164.87999999999997</v>
      </c>
      <c r="P39" s="10">
        <f t="shared" si="4"/>
        <v>107.93783726404607</v>
      </c>
      <c r="Q39" s="10">
        <f t="shared" si="4"/>
        <v>71.38000000000001</v>
      </c>
      <c r="R39" s="10">
        <f t="shared" si="4"/>
        <v>57.897399739561763</v>
      </c>
      <c r="S39" s="10">
        <f t="shared" si="4"/>
        <v>78.532274644142902</v>
      </c>
      <c r="T39" s="10">
        <f t="shared" si="4"/>
        <v>126.41867954167751</v>
      </c>
      <c r="U39" s="10">
        <f t="shared" si="4"/>
        <v>159.30192239879383</v>
      </c>
      <c r="V39" s="10">
        <f t="shared" si="4"/>
        <v>97.58</v>
      </c>
      <c r="W39" s="10">
        <f t="shared" si="4"/>
        <v>1096.4461062710036</v>
      </c>
    </row>
    <row r="40" spans="9:23" x14ac:dyDescent="0.25">
      <c r="I40">
        <v>0.95399999999999996</v>
      </c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>
        <f>+_xlfn.PERCENTILE.EXC(W$5:W$25,$I40)</f>
        <v>1220.8765241427611</v>
      </c>
    </row>
    <row r="41" spans="9:23" x14ac:dyDescent="0.25">
      <c r="I41">
        <v>0.05</v>
      </c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>
        <f t="shared" si="4"/>
        <v>385.4358115986862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>
    <tabColor rgb="FFFFC000"/>
  </sheetPr>
  <dimension ref="B4:P71"/>
  <sheetViews>
    <sheetView topLeftCell="H39" workbookViewId="0">
      <selection activeCell="O52" sqref="O52"/>
    </sheetView>
  </sheetViews>
  <sheetFormatPr baseColWidth="10" defaultRowHeight="15" x14ac:dyDescent="0.25"/>
  <sheetData>
    <row r="4" spans="3:16" ht="18.75" x14ac:dyDescent="0.3">
      <c r="D4" s="54"/>
    </row>
    <row r="5" spans="3:16" x14ac:dyDescent="0.25">
      <c r="D5" s="4" t="s">
        <v>136</v>
      </c>
    </row>
    <row r="6" spans="3:16" x14ac:dyDescent="0.25">
      <c r="D6" t="s">
        <v>152</v>
      </c>
    </row>
    <row r="7" spans="3:16" x14ac:dyDescent="0.25">
      <c r="C7" s="19" t="s">
        <v>21</v>
      </c>
      <c r="D7" s="19" t="s">
        <v>27</v>
      </c>
      <c r="E7" s="19" t="s">
        <v>10</v>
      </c>
      <c r="F7" s="19" t="s">
        <v>11</v>
      </c>
      <c r="G7" s="19" t="s">
        <v>28</v>
      </c>
      <c r="H7" s="19" t="s">
        <v>13</v>
      </c>
      <c r="I7" s="19" t="s">
        <v>14</v>
      </c>
      <c r="J7" s="19" t="s">
        <v>15</v>
      </c>
      <c r="K7" s="19" t="s">
        <v>29</v>
      </c>
      <c r="L7" s="19" t="s">
        <v>17</v>
      </c>
      <c r="M7" s="19" t="s">
        <v>18</v>
      </c>
      <c r="N7" s="19" t="s">
        <v>19</v>
      </c>
      <c r="O7" s="19" t="s">
        <v>30</v>
      </c>
      <c r="P7" s="19" t="s">
        <v>26</v>
      </c>
    </row>
    <row r="8" spans="3:16" x14ac:dyDescent="0.25">
      <c r="C8" s="1">
        <v>1998</v>
      </c>
      <c r="D8" s="7"/>
      <c r="E8" s="7"/>
      <c r="F8" s="7"/>
      <c r="G8" s="7"/>
      <c r="H8" s="7"/>
      <c r="I8" s="7"/>
      <c r="J8" s="7"/>
      <c r="K8" s="7"/>
      <c r="L8" s="7">
        <v>162.69418969011895</v>
      </c>
      <c r="M8" s="7">
        <v>127.51995073255998</v>
      </c>
      <c r="N8" s="7">
        <v>72.171125176723748</v>
      </c>
      <c r="O8" s="7">
        <v>84.389196744687396</v>
      </c>
      <c r="P8" s="7"/>
    </row>
    <row r="9" spans="3:16" x14ac:dyDescent="0.25">
      <c r="C9" s="1">
        <v>1999</v>
      </c>
      <c r="D9" s="7">
        <v>129.15616370340402</v>
      </c>
      <c r="E9" s="7">
        <v>87.871241850015977</v>
      </c>
      <c r="F9" s="7">
        <v>138.12249788754559</v>
      </c>
      <c r="G9" s="7">
        <v>119.88202946932327</v>
      </c>
      <c r="H9" s="7">
        <v>151.12483122284084</v>
      </c>
      <c r="I9" s="7">
        <v>98.439346928493947</v>
      </c>
      <c r="J9" s="7">
        <v>161.83102134056452</v>
      </c>
      <c r="K9" s="7">
        <v>151.88146023124514</v>
      </c>
      <c r="L9" s="7">
        <v>76.053560729727451</v>
      </c>
      <c r="M9" s="7">
        <v>93.352336672382009</v>
      </c>
      <c r="N9" s="7">
        <v>80.550490188236083</v>
      </c>
      <c r="O9" s="7">
        <v>122.75165721302453</v>
      </c>
      <c r="P9" s="7">
        <v>1411.0166374368036</v>
      </c>
    </row>
    <row r="10" spans="3:16" x14ac:dyDescent="0.25">
      <c r="C10" s="1">
        <v>2000</v>
      </c>
      <c r="D10" s="7">
        <v>152.56663485959604</v>
      </c>
      <c r="E10" s="7">
        <v>140.35736624933136</v>
      </c>
      <c r="F10" s="7">
        <v>141.27044319111357</v>
      </c>
      <c r="G10" s="7">
        <v>93.657576450770662</v>
      </c>
      <c r="H10" s="7">
        <v>89.100000000000009</v>
      </c>
      <c r="I10" s="7">
        <v>128.79999999999998</v>
      </c>
      <c r="J10" s="7">
        <v>148.80000000000001</v>
      </c>
      <c r="K10" s="7">
        <v>160.19999999999999</v>
      </c>
      <c r="L10" s="7">
        <v>101.8</v>
      </c>
      <c r="M10" s="7">
        <v>127.2567439887621</v>
      </c>
      <c r="N10" s="7">
        <v>118.83813749816673</v>
      </c>
      <c r="O10" s="7">
        <v>94</v>
      </c>
      <c r="P10" s="7">
        <v>1496.6469022377405</v>
      </c>
    </row>
    <row r="11" spans="3:16" x14ac:dyDescent="0.25">
      <c r="C11" s="1">
        <v>2001</v>
      </c>
      <c r="D11" s="7">
        <v>204.29658959150106</v>
      </c>
      <c r="E11" s="7">
        <v>146.08444072818503</v>
      </c>
      <c r="F11" s="7">
        <v>108.49999999999999</v>
      </c>
      <c r="G11" s="7">
        <v>126.24792132947942</v>
      </c>
      <c r="H11" s="7">
        <v>112.50000000000001</v>
      </c>
      <c r="I11" s="7">
        <v>129.37417161943961</v>
      </c>
      <c r="J11" s="7">
        <v>161.40000000000006</v>
      </c>
      <c r="K11" s="7">
        <v>155.00478194878639</v>
      </c>
      <c r="L11" s="7">
        <v>130.6</v>
      </c>
      <c r="M11" s="7">
        <v>165.86153846153849</v>
      </c>
      <c r="N11" s="7">
        <v>125.1</v>
      </c>
      <c r="O11" s="7">
        <v>118.3</v>
      </c>
      <c r="P11" s="7">
        <v>1683.2694436789297</v>
      </c>
    </row>
    <row r="12" spans="3:16" x14ac:dyDescent="0.25">
      <c r="C12" s="1">
        <v>2002</v>
      </c>
      <c r="D12" s="7">
        <v>195.85680383847205</v>
      </c>
      <c r="E12" s="7">
        <v>174.88308466857848</v>
      </c>
      <c r="F12" s="7">
        <v>120.49999999999999</v>
      </c>
      <c r="G12" s="7">
        <v>84.377702974622892</v>
      </c>
      <c r="H12" s="7">
        <v>113.77766095768607</v>
      </c>
      <c r="I12" s="7">
        <v>144.96959725600786</v>
      </c>
      <c r="J12" s="7">
        <v>157.76908017952917</v>
      </c>
      <c r="K12" s="7">
        <v>155</v>
      </c>
      <c r="L12" s="7">
        <v>120.9</v>
      </c>
      <c r="M12" s="7">
        <v>133.07598890527956</v>
      </c>
      <c r="N12" s="7">
        <v>98.086108769686746</v>
      </c>
      <c r="O12" s="7">
        <v>145.61770706873733</v>
      </c>
      <c r="P12" s="7">
        <v>1644.8137346186004</v>
      </c>
    </row>
    <row r="13" spans="3:16" x14ac:dyDescent="0.25">
      <c r="C13" s="1">
        <v>2003</v>
      </c>
      <c r="D13" s="7">
        <v>218.10000000000008</v>
      </c>
      <c r="E13" s="7">
        <v>153.85797337231347</v>
      </c>
      <c r="F13" s="7">
        <v>148.07809055411326</v>
      </c>
      <c r="G13" s="7">
        <v>109.30337397846539</v>
      </c>
      <c r="H13" s="7">
        <v>126.94863719327621</v>
      </c>
      <c r="I13" s="7">
        <v>111.7462350910821</v>
      </c>
      <c r="J13" s="7">
        <v>162.8469785919736</v>
      </c>
      <c r="K13" s="7">
        <v>151.6</v>
      </c>
      <c r="L13" s="7">
        <v>111.32453260289519</v>
      </c>
      <c r="M13" s="7">
        <v>218.10000000000008</v>
      </c>
      <c r="N13" s="7">
        <v>218.10000000000008</v>
      </c>
      <c r="O13" s="7">
        <v>145.17397758762417</v>
      </c>
      <c r="P13" s="7">
        <v>1875.1797989717438</v>
      </c>
    </row>
    <row r="14" spans="3:16" x14ac:dyDescent="0.25">
      <c r="C14" s="1">
        <v>2004</v>
      </c>
      <c r="D14" s="7">
        <v>161.04987159507726</v>
      </c>
      <c r="E14" s="7">
        <v>124.04841254284253</v>
      </c>
      <c r="F14" s="7">
        <v>129.21554708467033</v>
      </c>
      <c r="G14" s="7">
        <v>59.491055970477717</v>
      </c>
      <c r="H14" s="7">
        <v>71.340029950604062</v>
      </c>
      <c r="I14" s="7">
        <v>127.40791729273839</v>
      </c>
      <c r="J14" s="7">
        <v>165.65656999999999</v>
      </c>
      <c r="K14" s="7">
        <v>156.18210942081242</v>
      </c>
      <c r="L14" s="7">
        <v>141.51183597982117</v>
      </c>
      <c r="M14" s="7">
        <v>161.04987159507726</v>
      </c>
      <c r="N14" s="7">
        <v>40.229114937527847</v>
      </c>
      <c r="O14" s="7">
        <v>161.04987159507726</v>
      </c>
      <c r="P14" s="7">
        <v>1498.2322079647263</v>
      </c>
    </row>
    <row r="15" spans="3:16" x14ac:dyDescent="0.25">
      <c r="C15" s="1">
        <v>2005</v>
      </c>
      <c r="D15" s="7">
        <v>71.430735240735629</v>
      </c>
      <c r="E15" s="7">
        <v>81.989408101414256</v>
      </c>
      <c r="F15" s="7">
        <v>109.6546539473245</v>
      </c>
      <c r="G15" s="7">
        <v>69.510601739820018</v>
      </c>
      <c r="H15" s="7">
        <v>77.100000000000009</v>
      </c>
      <c r="I15" s="7">
        <v>154.51427999999999</v>
      </c>
      <c r="J15" s="7">
        <v>132.97557748180611</v>
      </c>
      <c r="K15" s="7">
        <v>81.150107318587075</v>
      </c>
      <c r="L15" s="7">
        <v>81.099999999999994</v>
      </c>
      <c r="M15" s="7">
        <v>72.182481569229992</v>
      </c>
      <c r="N15" s="7">
        <v>92.35675399196046</v>
      </c>
      <c r="O15" s="7">
        <v>101.49917024279623</v>
      </c>
      <c r="P15" s="7">
        <v>1125.4637696336742</v>
      </c>
    </row>
    <row r="16" spans="3:16" x14ac:dyDescent="0.25">
      <c r="C16" s="1">
        <v>2006</v>
      </c>
      <c r="D16" s="7">
        <v>132.64893156237929</v>
      </c>
      <c r="E16" s="7">
        <v>149.25593472182669</v>
      </c>
      <c r="F16" s="7">
        <v>32.034602620468014</v>
      </c>
      <c r="G16" s="7">
        <v>36.305580317331284</v>
      </c>
      <c r="H16" s="7">
        <v>84.883177126346382</v>
      </c>
      <c r="I16" s="7">
        <v>86.731914790294709</v>
      </c>
      <c r="J16" s="7">
        <v>106.9545199268774</v>
      </c>
      <c r="K16" s="7">
        <v>96.415247157366721</v>
      </c>
      <c r="L16" s="7">
        <v>80.6658799066672</v>
      </c>
      <c r="M16" s="7">
        <v>83.795977081625864</v>
      </c>
      <c r="N16" s="7">
        <v>130.08444172479804</v>
      </c>
      <c r="O16" s="7">
        <v>135.98511378026606</v>
      </c>
      <c r="P16" s="7">
        <v>1155.7613207162478</v>
      </c>
    </row>
    <row r="17" spans="2:16" x14ac:dyDescent="0.25">
      <c r="C17" s="1">
        <v>2007</v>
      </c>
      <c r="D17" s="7">
        <v>187.02567307225701</v>
      </c>
      <c r="E17" s="7">
        <v>214.32625536373874</v>
      </c>
      <c r="F17" s="7">
        <v>109.55674857620807</v>
      </c>
      <c r="G17" s="7">
        <v>88.191007471667007</v>
      </c>
      <c r="H17" s="7">
        <v>109.45552010051482</v>
      </c>
      <c r="I17" s="7">
        <v>101.3349360758685</v>
      </c>
      <c r="J17" s="7">
        <v>151.86919977131245</v>
      </c>
      <c r="K17" s="7">
        <v>127.2</v>
      </c>
      <c r="L17" s="7">
        <v>121.7</v>
      </c>
      <c r="M17" s="7">
        <v>123.79999999999998</v>
      </c>
      <c r="N17" s="7">
        <v>151.58804014833314</v>
      </c>
      <c r="O17" s="7">
        <v>121.15276337399015</v>
      </c>
      <c r="P17" s="7">
        <v>1607.2001439538901</v>
      </c>
    </row>
    <row r="18" spans="2:16" x14ac:dyDescent="0.25">
      <c r="B18" s="26" t="s">
        <v>199</v>
      </c>
      <c r="C18" s="1">
        <v>2008</v>
      </c>
      <c r="D18" s="7">
        <v>170.84412985381198</v>
      </c>
      <c r="E18" s="7">
        <v>171.5509220469182</v>
      </c>
      <c r="F18" s="7">
        <v>149.63042657370573</v>
      </c>
      <c r="G18" s="7">
        <v>120.48081749313351</v>
      </c>
      <c r="H18" s="7">
        <v>114.23062085802658</v>
      </c>
      <c r="I18" s="7">
        <v>101.74536018625962</v>
      </c>
      <c r="J18" s="7">
        <v>128</v>
      </c>
      <c r="K18" s="7">
        <v>105.95899895580669</v>
      </c>
      <c r="L18" s="7">
        <v>131.16913292352046</v>
      </c>
      <c r="M18" s="7">
        <v>103.40000000000002</v>
      </c>
      <c r="N18" s="7">
        <v>104.91926549278605</v>
      </c>
      <c r="O18" s="7">
        <v>121.21175233068064</v>
      </c>
      <c r="P18" s="7">
        <v>1523.1414267146497</v>
      </c>
    </row>
    <row r="19" spans="2:16" x14ac:dyDescent="0.25">
      <c r="C19" s="1">
        <v>2009</v>
      </c>
      <c r="D19" s="7">
        <v>120.76424205199564</v>
      </c>
      <c r="E19" s="7">
        <v>161.23982652933481</v>
      </c>
      <c r="F19" s="7">
        <v>90.700000000000017</v>
      </c>
      <c r="G19" s="7">
        <v>88.4</v>
      </c>
      <c r="H19" s="7">
        <v>108.19999999999999</v>
      </c>
      <c r="I19" s="7">
        <v>151.7474576114794</v>
      </c>
      <c r="J19" s="7">
        <v>121.13632554720664</v>
      </c>
      <c r="K19" s="7">
        <v>133.09547120159328</v>
      </c>
      <c r="L19" s="7">
        <v>178.3580002962226</v>
      </c>
      <c r="M19" s="7">
        <v>149.33511974651032</v>
      </c>
      <c r="N19" s="7">
        <v>138.60000000000002</v>
      </c>
      <c r="O19" s="7">
        <v>207.09999999999997</v>
      </c>
      <c r="P19" s="7">
        <v>1648.6764429843429</v>
      </c>
    </row>
    <row r="20" spans="2:16" x14ac:dyDescent="0.25">
      <c r="C20" s="1">
        <v>2010</v>
      </c>
      <c r="D20" s="7">
        <v>240.99999999999997</v>
      </c>
      <c r="E20" s="7">
        <v>186.68782887828399</v>
      </c>
      <c r="F20" s="7">
        <v>148.80000000000001</v>
      </c>
      <c r="G20" s="7">
        <v>88.90000000000002</v>
      </c>
      <c r="H20" s="7">
        <v>86.136258741984093</v>
      </c>
      <c r="I20" s="7">
        <v>122.79999999999998</v>
      </c>
      <c r="J20" s="7">
        <v>111.59999999999998</v>
      </c>
      <c r="K20" s="7">
        <v>115.50000000000001</v>
      </c>
      <c r="L20" s="7">
        <v>104.00000000000001</v>
      </c>
      <c r="M20" s="7">
        <v>123.79999999999998</v>
      </c>
      <c r="N20" s="7">
        <v>87.892733501403384</v>
      </c>
      <c r="O20" s="7">
        <v>119.60000000000002</v>
      </c>
      <c r="P20" s="7">
        <v>1536.7168211216717</v>
      </c>
    </row>
    <row r="21" spans="2:16" x14ac:dyDescent="0.25">
      <c r="C21" s="1">
        <v>2011</v>
      </c>
      <c r="D21" s="7">
        <v>224.5</v>
      </c>
      <c r="E21" s="7">
        <v>109.7</v>
      </c>
      <c r="F21" s="7">
        <v>86.5</v>
      </c>
      <c r="G21" s="7">
        <v>92.4</v>
      </c>
      <c r="H21" s="7">
        <v>91.180075425355398</v>
      </c>
      <c r="I21" s="7">
        <v>122</v>
      </c>
      <c r="J21" s="7">
        <v>143.30000000000001</v>
      </c>
      <c r="K21" s="7">
        <v>158.49999999999997</v>
      </c>
      <c r="L21" s="7">
        <v>137.89999999999998</v>
      </c>
      <c r="M21" s="7">
        <v>95.100000000000009</v>
      </c>
      <c r="N21" s="7">
        <v>93.7</v>
      </c>
      <c r="O21" s="7">
        <v>153.64605076567091</v>
      </c>
      <c r="P21" s="7">
        <v>1508.4261261910265</v>
      </c>
    </row>
    <row r="22" spans="2:16" x14ac:dyDescent="0.25">
      <c r="C22" s="1">
        <v>2012</v>
      </c>
      <c r="D22" s="7">
        <v>169.1</v>
      </c>
      <c r="E22" s="7">
        <v>160.29252971871614</v>
      </c>
      <c r="F22" s="7">
        <v>103.01650433987899</v>
      </c>
      <c r="G22" s="7">
        <v>78.897799025555656</v>
      </c>
      <c r="H22" s="7">
        <v>110.49999999999999</v>
      </c>
      <c r="I22" s="7">
        <v>161.99999999999997</v>
      </c>
      <c r="J22" s="7">
        <v>154.20000000000002</v>
      </c>
      <c r="K22" s="7">
        <v>143.15062</v>
      </c>
      <c r="L22" s="7">
        <v>165.50898999999998</v>
      </c>
      <c r="M22" s="7">
        <v>169.1</v>
      </c>
      <c r="N22" s="7">
        <v>169.1</v>
      </c>
      <c r="O22" s="7">
        <v>169.1</v>
      </c>
      <c r="P22" s="7">
        <v>1753.9664430841506</v>
      </c>
    </row>
    <row r="23" spans="2:16" x14ac:dyDescent="0.25">
      <c r="C23" s="1">
        <v>2013</v>
      </c>
      <c r="D23" s="7">
        <v>172.44524999999999</v>
      </c>
      <c r="E23" s="7">
        <v>128.17124999999999</v>
      </c>
      <c r="F23" s="7">
        <v>132.76879905582959</v>
      </c>
      <c r="G23" s="7">
        <v>138.1</v>
      </c>
      <c r="H23" s="7">
        <v>85.177020728782907</v>
      </c>
      <c r="I23" s="7">
        <v>156.90504538957146</v>
      </c>
      <c r="J23" s="7">
        <v>153.11409336589699</v>
      </c>
      <c r="K23" s="7">
        <v>143.74093999999999</v>
      </c>
      <c r="L23" s="7">
        <v>148.43789605768248</v>
      </c>
      <c r="M23" s="7">
        <v>172.44524999999999</v>
      </c>
      <c r="N23" s="7">
        <v>172.44524999999999</v>
      </c>
      <c r="O23" s="7">
        <v>172.44524999999999</v>
      </c>
      <c r="P23" s="7">
        <v>1776.1960445977634</v>
      </c>
    </row>
    <row r="24" spans="2:16" x14ac:dyDescent="0.25">
      <c r="C24" s="1">
        <v>2014</v>
      </c>
      <c r="D24" s="7">
        <v>160.86022</v>
      </c>
      <c r="E24" s="7">
        <v>135.25509</v>
      </c>
      <c r="F24" s="7">
        <v>137.46878999999998</v>
      </c>
      <c r="G24" s="7">
        <v>127.06440000000001</v>
      </c>
      <c r="H24" s="7">
        <v>125.07206999999998</v>
      </c>
      <c r="I24" s="7">
        <v>138.72321999999997</v>
      </c>
      <c r="J24" s="7">
        <v>168.00000000000003</v>
      </c>
      <c r="K24" s="7">
        <v>132.69999999999999</v>
      </c>
      <c r="L24" s="7">
        <v>139.6</v>
      </c>
      <c r="M24" s="7">
        <v>108.49999999999997</v>
      </c>
      <c r="N24" s="7">
        <v>120.1</v>
      </c>
      <c r="O24" s="7">
        <v>160.10000000000002</v>
      </c>
      <c r="P24" s="7">
        <v>1653.4437899999998</v>
      </c>
    </row>
    <row r="25" spans="2:16" x14ac:dyDescent="0.25">
      <c r="B25" s="16" t="s">
        <v>201</v>
      </c>
      <c r="C25" s="1">
        <v>2015</v>
      </c>
      <c r="D25" s="7">
        <v>142.92925</v>
      </c>
      <c r="E25" s="7">
        <v>161.37674999999999</v>
      </c>
      <c r="F25" s="7">
        <v>132.08211999999997</v>
      </c>
      <c r="G25" s="7">
        <v>137.91153</v>
      </c>
      <c r="H25" s="7">
        <v>154.36669999999998</v>
      </c>
      <c r="I25" s="7">
        <v>142.78166999999999</v>
      </c>
      <c r="J25" s="7">
        <v>162.47731091231577</v>
      </c>
      <c r="K25" s="7">
        <v>144.19999999999999</v>
      </c>
      <c r="L25" s="7">
        <v>172.70000000000002</v>
      </c>
      <c r="M25" s="7">
        <v>166.59329291553209</v>
      </c>
      <c r="N25" s="7">
        <v>142.92925</v>
      </c>
      <c r="O25" s="7">
        <v>184.1</v>
      </c>
      <c r="P25" s="7">
        <v>1844.4478738278478</v>
      </c>
    </row>
    <row r="26" spans="2:16" x14ac:dyDescent="0.25">
      <c r="C26" s="1">
        <v>2016</v>
      </c>
      <c r="D26" s="7">
        <v>172.74041</v>
      </c>
      <c r="E26" s="7">
        <v>161.89328</v>
      </c>
      <c r="F26" s="7">
        <v>168.8915973203886</v>
      </c>
      <c r="G26" s="7">
        <v>100.52319116817388</v>
      </c>
      <c r="H26" s="7">
        <v>112.97050999999999</v>
      </c>
      <c r="I26" s="7">
        <v>129.09230769230771</v>
      </c>
      <c r="J26" s="7">
        <v>144.35667046921668</v>
      </c>
      <c r="K26" s="7">
        <v>149.50000000000003</v>
      </c>
      <c r="L26" s="7">
        <v>155.10000000000002</v>
      </c>
      <c r="M26" s="7">
        <v>151.89999999999998</v>
      </c>
      <c r="N26" s="7">
        <v>113.25579365138655</v>
      </c>
      <c r="O26" s="7">
        <v>139.29999999999998</v>
      </c>
      <c r="P26" s="7">
        <v>1699.5237603014734</v>
      </c>
    </row>
    <row r="27" spans="2:16" x14ac:dyDescent="0.25">
      <c r="C27" s="1">
        <v>2017</v>
      </c>
      <c r="D27" s="7">
        <v>157.60000000000002</v>
      </c>
      <c r="E27" s="7">
        <v>192.00000000000003</v>
      </c>
      <c r="F27" s="7">
        <v>94.2</v>
      </c>
      <c r="G27" s="7">
        <v>121.39999999999998</v>
      </c>
      <c r="H27" s="7">
        <v>124.49999999999999</v>
      </c>
      <c r="I27" s="7">
        <v>109.60000000000001</v>
      </c>
      <c r="J27" s="7">
        <v>168.11421457573229</v>
      </c>
      <c r="K27" s="7">
        <v>170.29999999999998</v>
      </c>
      <c r="L27" s="7">
        <v>160.30000000000001</v>
      </c>
      <c r="M27" s="7">
        <v>126</v>
      </c>
      <c r="N27" s="7">
        <v>128.4</v>
      </c>
      <c r="O27" s="7">
        <v>181.29999999999998</v>
      </c>
      <c r="P27" s="7">
        <v>1733.7142145757323</v>
      </c>
    </row>
    <row r="28" spans="2:16" x14ac:dyDescent="0.25">
      <c r="C28" s="1">
        <v>2018</v>
      </c>
      <c r="D28" s="7">
        <v>169.7373306645548</v>
      </c>
      <c r="E28" s="7">
        <v>165.44324177376555</v>
      </c>
      <c r="F28" s="7">
        <v>150.6460806031271</v>
      </c>
      <c r="G28" s="7">
        <v>65.777621069637178</v>
      </c>
      <c r="H28" s="7">
        <v>95.5</v>
      </c>
      <c r="I28" s="7">
        <v>134.14463847051519</v>
      </c>
      <c r="J28" s="7">
        <v>150.48473662785926</v>
      </c>
      <c r="K28" s="7">
        <v>187.37671709146403</v>
      </c>
      <c r="L28" s="7">
        <v>147.50191153016448</v>
      </c>
      <c r="M28" s="7">
        <v>133.92336914421151</v>
      </c>
      <c r="N28" s="7">
        <v>117.20000000000002</v>
      </c>
      <c r="O28" s="7">
        <v>214.47830736046663</v>
      </c>
      <c r="P28" s="7">
        <v>1732.2139543357659</v>
      </c>
    </row>
    <row r="29" spans="2:16" x14ac:dyDescent="0.25">
      <c r="C29" s="1">
        <v>2019</v>
      </c>
      <c r="D29" s="7">
        <v>174.29120880369126</v>
      </c>
      <c r="E29" s="7">
        <v>147.0573371523968</v>
      </c>
      <c r="F29" s="7">
        <v>96.418804339153681</v>
      </c>
      <c r="G29" s="7">
        <v>120.6378656358913</v>
      </c>
      <c r="H29" s="7">
        <v>102.29521245197498</v>
      </c>
      <c r="I29" s="7">
        <v>131.704801575251</v>
      </c>
      <c r="J29" s="7">
        <v>181.4742444321667</v>
      </c>
      <c r="K29" s="7">
        <v>174.26272046289398</v>
      </c>
      <c r="L29" s="7">
        <v>147.20000000000002</v>
      </c>
      <c r="M29" s="7">
        <v>122.20000000000002</v>
      </c>
      <c r="N29" s="7">
        <v>132.60000000000002</v>
      </c>
      <c r="O29" s="7">
        <v>129.27328420266332</v>
      </c>
      <c r="P29" s="7">
        <v>1659.4154790560831</v>
      </c>
    </row>
    <row r="30" spans="2:16" x14ac:dyDescent="0.25">
      <c r="C30" s="21" t="s">
        <v>137</v>
      </c>
      <c r="D30" s="75">
        <f>AVERAGE(D9:D29)</f>
        <v>168.04492594464176</v>
      </c>
      <c r="E30" s="75">
        <f t="shared" ref="E30:N30" si="0">AVERAGE(E9:E29)</f>
        <v>150.15915112846011</v>
      </c>
      <c r="F30" s="75">
        <f t="shared" si="0"/>
        <v>120.38360505207272</v>
      </c>
      <c r="G30" s="75">
        <f t="shared" si="0"/>
        <v>98.450479718778553</v>
      </c>
      <c r="H30" s="75">
        <f t="shared" si="0"/>
        <v>106.96944403606631</v>
      </c>
      <c r="I30" s="75">
        <f t="shared" si="0"/>
        <v>127.93156666568137</v>
      </c>
      <c r="J30" s="75">
        <f t="shared" si="0"/>
        <v>149.35050205821227</v>
      </c>
      <c r="K30" s="75">
        <f t="shared" si="0"/>
        <v>142.5199606565979</v>
      </c>
      <c r="L30" s="75">
        <f t="shared" si="0"/>
        <v>131.11579714412861</v>
      </c>
      <c r="M30" s="75">
        <f t="shared" si="0"/>
        <v>133.37009381334042</v>
      </c>
      <c r="N30" s="75">
        <f t="shared" si="0"/>
        <v>122.67025618591833</v>
      </c>
      <c r="O30" s="75">
        <f>AVERAGE(O9:O29)</f>
        <v>147.4849955009999</v>
      </c>
      <c r="P30" s="75">
        <f>AVERAGE(P9:P29)</f>
        <v>1598.4507779048984</v>
      </c>
    </row>
    <row r="31" spans="2:16" x14ac:dyDescent="0.25">
      <c r="C31" s="21" t="s">
        <v>138</v>
      </c>
      <c r="D31" s="75">
        <f>MAX(D9:D29)</f>
        <v>240.99999999999997</v>
      </c>
      <c r="E31" s="75">
        <f t="shared" ref="E31:N31" si="1">MAX(E9:E29)</f>
        <v>214.32625536373874</v>
      </c>
      <c r="F31" s="75">
        <f t="shared" si="1"/>
        <v>168.8915973203886</v>
      </c>
      <c r="G31" s="75">
        <f t="shared" si="1"/>
        <v>138.1</v>
      </c>
      <c r="H31" s="75">
        <f t="shared" si="1"/>
        <v>154.36669999999998</v>
      </c>
      <c r="I31" s="75">
        <f t="shared" si="1"/>
        <v>161.99999999999997</v>
      </c>
      <c r="J31" s="75">
        <f t="shared" si="1"/>
        <v>181.4742444321667</v>
      </c>
      <c r="K31" s="75">
        <f t="shared" si="1"/>
        <v>187.37671709146403</v>
      </c>
      <c r="L31" s="75">
        <f t="shared" si="1"/>
        <v>178.3580002962226</v>
      </c>
      <c r="M31" s="75">
        <f t="shared" si="1"/>
        <v>218.10000000000008</v>
      </c>
      <c r="N31" s="75">
        <f t="shared" si="1"/>
        <v>218.10000000000008</v>
      </c>
      <c r="O31" s="75">
        <f>MAX(O9:O29)</f>
        <v>214.47830736046663</v>
      </c>
      <c r="P31" s="75">
        <f>MAX(P9:P29)</f>
        <v>1875.1797989717438</v>
      </c>
    </row>
    <row r="32" spans="2:16" x14ac:dyDescent="0.25">
      <c r="C32" s="21" t="s">
        <v>139</v>
      </c>
      <c r="D32" s="75">
        <f>MIN(D9:D29)</f>
        <v>71.430735240735629</v>
      </c>
      <c r="E32" s="75">
        <f t="shared" ref="E32:N32" si="2">MIN(E9:E29)</f>
        <v>81.989408101414256</v>
      </c>
      <c r="F32" s="75">
        <f t="shared" si="2"/>
        <v>32.034602620468014</v>
      </c>
      <c r="G32" s="75">
        <f t="shared" si="2"/>
        <v>36.305580317331284</v>
      </c>
      <c r="H32" s="75">
        <f t="shared" si="2"/>
        <v>71.340029950604062</v>
      </c>
      <c r="I32" s="75">
        <f t="shared" si="2"/>
        <v>86.731914790294709</v>
      </c>
      <c r="J32" s="75">
        <f t="shared" si="2"/>
        <v>106.9545199268774</v>
      </c>
      <c r="K32" s="75">
        <f t="shared" si="2"/>
        <v>81.150107318587075</v>
      </c>
      <c r="L32" s="75">
        <f t="shared" si="2"/>
        <v>76.053560729727451</v>
      </c>
      <c r="M32" s="75">
        <f t="shared" si="2"/>
        <v>72.182481569229992</v>
      </c>
      <c r="N32" s="75">
        <f t="shared" si="2"/>
        <v>40.229114937527847</v>
      </c>
      <c r="O32" s="75">
        <f>MIN(O9:O29)</f>
        <v>94</v>
      </c>
      <c r="P32" s="75">
        <f>MIN(P9:P29)</f>
        <v>1125.4637696336742</v>
      </c>
    </row>
    <row r="33" spans="4:15" x14ac:dyDescent="0.25">
      <c r="D33" s="38">
        <f>+$P$30/12</f>
        <v>133.20423149207485</v>
      </c>
      <c r="E33" s="38">
        <f t="shared" ref="E33:O33" si="3">+$P$30/12</f>
        <v>133.20423149207485</v>
      </c>
      <c r="F33" s="38">
        <f t="shared" si="3"/>
        <v>133.20423149207485</v>
      </c>
      <c r="G33" s="38">
        <f t="shared" si="3"/>
        <v>133.20423149207485</v>
      </c>
      <c r="H33" s="38">
        <f t="shared" si="3"/>
        <v>133.20423149207485</v>
      </c>
      <c r="I33" s="38">
        <f t="shared" si="3"/>
        <v>133.20423149207485</v>
      </c>
      <c r="J33" s="38">
        <f t="shared" si="3"/>
        <v>133.20423149207485</v>
      </c>
      <c r="K33" s="38">
        <f t="shared" si="3"/>
        <v>133.20423149207485</v>
      </c>
      <c r="L33" s="38">
        <f t="shared" si="3"/>
        <v>133.20423149207485</v>
      </c>
      <c r="M33" s="38">
        <f t="shared" si="3"/>
        <v>133.20423149207485</v>
      </c>
      <c r="N33" s="38">
        <f t="shared" si="3"/>
        <v>133.20423149207485</v>
      </c>
      <c r="O33" s="38">
        <f t="shared" si="3"/>
        <v>133.20423149207485</v>
      </c>
    </row>
    <row r="66" spans="3:16" x14ac:dyDescent="0.25">
      <c r="C66" s="1" t="s">
        <v>21</v>
      </c>
      <c r="D66" s="1" t="s">
        <v>27</v>
      </c>
      <c r="E66" s="1" t="s">
        <v>10</v>
      </c>
      <c r="F66" s="1" t="s">
        <v>11</v>
      </c>
      <c r="G66" s="1" t="s">
        <v>28</v>
      </c>
      <c r="H66" s="1" t="s">
        <v>13</v>
      </c>
      <c r="I66" s="1" t="s">
        <v>14</v>
      </c>
      <c r="J66" s="1" t="s">
        <v>15</v>
      </c>
      <c r="K66" s="1" t="s">
        <v>29</v>
      </c>
      <c r="L66" s="1" t="s">
        <v>17</v>
      </c>
      <c r="M66" s="1" t="s">
        <v>18</v>
      </c>
      <c r="N66" s="1" t="s">
        <v>19</v>
      </c>
      <c r="O66" s="1" t="s">
        <v>30</v>
      </c>
      <c r="P66" s="1" t="s">
        <v>26</v>
      </c>
    </row>
    <row r="67" spans="3:16" x14ac:dyDescent="0.25">
      <c r="C67" s="1" t="s">
        <v>137</v>
      </c>
      <c r="D67" s="77">
        <v>168.04492594464176</v>
      </c>
      <c r="E67" s="77">
        <v>150.15915112846011</v>
      </c>
      <c r="F67" s="77">
        <v>120.38360505207272</v>
      </c>
      <c r="G67" s="77">
        <v>98.450479718778553</v>
      </c>
      <c r="H67" s="77">
        <v>106.96944403606631</v>
      </c>
      <c r="I67" s="77">
        <v>127.93156666568137</v>
      </c>
      <c r="J67" s="77">
        <v>149.35050205821227</v>
      </c>
      <c r="K67" s="77">
        <v>142.5199606565979</v>
      </c>
      <c r="L67" s="77">
        <v>131.11579714412861</v>
      </c>
      <c r="M67" s="77">
        <v>133.37009381334042</v>
      </c>
      <c r="N67" s="77">
        <v>122.67025618591833</v>
      </c>
      <c r="O67" s="77">
        <v>147.4849955009999</v>
      </c>
      <c r="P67" s="77">
        <v>1598.4507779048984</v>
      </c>
    </row>
    <row r="68" spans="3:16" x14ac:dyDescent="0.25">
      <c r="C68" s="1" t="s">
        <v>138</v>
      </c>
      <c r="D68" s="77">
        <v>240.99999999999997</v>
      </c>
      <c r="E68" s="77">
        <v>214.32625536373874</v>
      </c>
      <c r="F68" s="77">
        <v>168.8915973203886</v>
      </c>
      <c r="G68" s="77">
        <v>138.1</v>
      </c>
      <c r="H68" s="77">
        <v>154.36669999999998</v>
      </c>
      <c r="I68" s="77">
        <v>161.99999999999997</v>
      </c>
      <c r="J68" s="77">
        <v>181.4742444321667</v>
      </c>
      <c r="K68" s="77">
        <v>187.37671709146403</v>
      </c>
      <c r="L68" s="77">
        <v>178.3580002962226</v>
      </c>
      <c r="M68" s="77">
        <v>218.10000000000008</v>
      </c>
      <c r="N68" s="77">
        <v>218.10000000000008</v>
      </c>
      <c r="O68" s="77">
        <v>214.47830736046663</v>
      </c>
      <c r="P68" s="77">
        <v>1875.1797989717438</v>
      </c>
    </row>
    <row r="69" spans="3:16" x14ac:dyDescent="0.25">
      <c r="C69" s="1" t="s">
        <v>139</v>
      </c>
      <c r="D69" s="77">
        <v>71.430735240735629</v>
      </c>
      <c r="E69" s="77">
        <v>81.989408101414256</v>
      </c>
      <c r="F69" s="77">
        <v>32.034602620468014</v>
      </c>
      <c r="G69" s="77">
        <v>36.305580317331284</v>
      </c>
      <c r="H69" s="77">
        <v>71.340029950604062</v>
      </c>
      <c r="I69" s="77">
        <v>86.731914790294709</v>
      </c>
      <c r="J69" s="77">
        <v>106.9545199268774</v>
      </c>
      <c r="K69" s="77">
        <v>81.150107318587075</v>
      </c>
      <c r="L69" s="77">
        <v>76.053560729727451</v>
      </c>
      <c r="M69" s="77">
        <v>72.182481569229992</v>
      </c>
      <c r="N69" s="77">
        <v>40.229114937527847</v>
      </c>
      <c r="O69" s="77">
        <v>94</v>
      </c>
      <c r="P69" s="77">
        <v>1125.4637696336742</v>
      </c>
    </row>
    <row r="70" spans="3:16" x14ac:dyDescent="0.25">
      <c r="C70" s="1" t="s">
        <v>220</v>
      </c>
      <c r="D70" s="77">
        <v>170.84412985381198</v>
      </c>
      <c r="E70" s="77">
        <v>171.5509220469182</v>
      </c>
      <c r="F70" s="77">
        <v>149.63042657370573</v>
      </c>
      <c r="G70" s="77">
        <v>120.48081749313351</v>
      </c>
      <c r="H70" s="77">
        <v>114.23062085802658</v>
      </c>
      <c r="I70" s="77">
        <v>101.74536018625962</v>
      </c>
      <c r="J70" s="77">
        <v>128</v>
      </c>
      <c r="K70" s="77">
        <v>105.95899895580669</v>
      </c>
      <c r="L70" s="77">
        <v>131.16913292352046</v>
      </c>
      <c r="M70" s="77">
        <v>103.40000000000002</v>
      </c>
      <c r="N70" s="77">
        <v>104.91926549278605</v>
      </c>
      <c r="O70" s="77">
        <v>121.21175233068064</v>
      </c>
      <c r="P70" s="77">
        <v>1523.1414267146497</v>
      </c>
    </row>
    <row r="71" spans="3:16" x14ac:dyDescent="0.25">
      <c r="C71" s="1" t="s">
        <v>221</v>
      </c>
      <c r="D71" s="77">
        <v>142.92925</v>
      </c>
      <c r="E71" s="77">
        <v>161.37674999999999</v>
      </c>
      <c r="F71" s="77">
        <v>132.08211999999997</v>
      </c>
      <c r="G71" s="77">
        <v>137.91153</v>
      </c>
      <c r="H71" s="77">
        <v>154.36669999999998</v>
      </c>
      <c r="I71" s="77">
        <v>142.78166999999999</v>
      </c>
      <c r="J71" s="77">
        <v>162.47731091231577</v>
      </c>
      <c r="K71" s="77">
        <v>144.19999999999999</v>
      </c>
      <c r="L71" s="77">
        <v>172.70000000000002</v>
      </c>
      <c r="M71" s="77">
        <v>166.59329291553209</v>
      </c>
      <c r="N71" s="77">
        <v>142.92925</v>
      </c>
      <c r="O71" s="77">
        <v>184.1</v>
      </c>
      <c r="P71" s="77">
        <v>1844.4478738278478</v>
      </c>
    </row>
  </sheetData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4"/>
  <dimension ref="B10:AE147"/>
  <sheetViews>
    <sheetView topLeftCell="A49" zoomScale="70" zoomScaleNormal="70" workbookViewId="0">
      <selection activeCell="AH59" sqref="AH59"/>
    </sheetView>
  </sheetViews>
  <sheetFormatPr baseColWidth="10" defaultRowHeight="15" x14ac:dyDescent="0.25"/>
  <sheetData>
    <row r="10" spans="2:31" x14ac:dyDescent="0.25">
      <c r="E10" s="4" t="s">
        <v>42</v>
      </c>
    </row>
    <row r="11" spans="2:31" x14ac:dyDescent="0.25">
      <c r="E11" t="s">
        <v>43</v>
      </c>
      <c r="T11" t="s">
        <v>44</v>
      </c>
    </row>
    <row r="12" spans="2:31" x14ac:dyDescent="0.25">
      <c r="E12" t="s">
        <v>24</v>
      </c>
      <c r="F12" t="s">
        <v>45</v>
      </c>
      <c r="G12" t="s">
        <v>46</v>
      </c>
      <c r="H12" t="s">
        <v>47</v>
      </c>
      <c r="I12" t="s">
        <v>48</v>
      </c>
      <c r="J12" t="s">
        <v>49</v>
      </c>
      <c r="K12" t="s">
        <v>50</v>
      </c>
      <c r="L12" t="s">
        <v>51</v>
      </c>
      <c r="M12" t="s">
        <v>52</v>
      </c>
      <c r="N12" t="s">
        <v>53</v>
      </c>
      <c r="O12" t="s">
        <v>54</v>
      </c>
      <c r="P12" t="s">
        <v>55</v>
      </c>
      <c r="Q12" t="s">
        <v>56</v>
      </c>
      <c r="T12" t="s">
        <v>45</v>
      </c>
      <c r="U12" t="s">
        <v>46</v>
      </c>
      <c r="V12" t="s">
        <v>47</v>
      </c>
      <c r="W12" t="s">
        <v>48</v>
      </c>
      <c r="X12" t="s">
        <v>49</v>
      </c>
      <c r="Y12" t="s">
        <v>50</v>
      </c>
      <c r="Z12" t="s">
        <v>51</v>
      </c>
      <c r="AA12" t="s">
        <v>52</v>
      </c>
      <c r="AB12" t="s">
        <v>53</v>
      </c>
      <c r="AC12" t="s">
        <v>54</v>
      </c>
      <c r="AD12" t="s">
        <v>55</v>
      </c>
      <c r="AE12" t="s">
        <v>56</v>
      </c>
    </row>
    <row r="13" spans="2:31" x14ac:dyDescent="0.25">
      <c r="E13">
        <v>70</v>
      </c>
      <c r="F13">
        <v>0</v>
      </c>
      <c r="G13">
        <v>1.1000000000000001</v>
      </c>
      <c r="H13">
        <v>4.2</v>
      </c>
      <c r="I13">
        <v>9.4</v>
      </c>
      <c r="J13">
        <v>14.4</v>
      </c>
      <c r="K13">
        <v>17.3</v>
      </c>
      <c r="L13">
        <v>16.100000000000001</v>
      </c>
      <c r="M13">
        <v>11.4</v>
      </c>
      <c r="N13">
        <v>6.1</v>
      </c>
      <c r="O13">
        <v>2</v>
      </c>
      <c r="P13">
        <v>0</v>
      </c>
      <c r="Q13">
        <v>0</v>
      </c>
      <c r="T13">
        <v>16.899999999999999</v>
      </c>
      <c r="U13">
        <v>11.7</v>
      </c>
      <c r="V13">
        <v>6.4</v>
      </c>
      <c r="W13">
        <v>2</v>
      </c>
      <c r="X13">
        <v>0.1</v>
      </c>
      <c r="Y13">
        <v>0</v>
      </c>
      <c r="Z13">
        <v>0</v>
      </c>
      <c r="AA13">
        <v>0.9</v>
      </c>
      <c r="AB13">
        <v>4.4000000000000004</v>
      </c>
      <c r="AC13">
        <v>9.6</v>
      </c>
      <c r="AD13">
        <v>15.2</v>
      </c>
      <c r="AE13">
        <v>18.5</v>
      </c>
    </row>
    <row r="14" spans="2:31" x14ac:dyDescent="0.25">
      <c r="E14">
        <v>68</v>
      </c>
      <c r="F14">
        <v>0</v>
      </c>
      <c r="G14">
        <v>1.5</v>
      </c>
      <c r="H14">
        <v>4.8</v>
      </c>
      <c r="I14">
        <v>9.8000000000000007</v>
      </c>
      <c r="J14">
        <v>14.4</v>
      </c>
      <c r="K14">
        <v>17.100000000000001</v>
      </c>
      <c r="L14">
        <v>15.9</v>
      </c>
      <c r="M14">
        <v>11.7</v>
      </c>
      <c r="N14">
        <v>6.6</v>
      </c>
      <c r="O14">
        <v>2.4</v>
      </c>
      <c r="P14">
        <v>0.3</v>
      </c>
      <c r="Q14">
        <v>0</v>
      </c>
      <c r="T14">
        <v>16.7</v>
      </c>
      <c r="U14">
        <v>12</v>
      </c>
      <c r="V14">
        <v>6.9</v>
      </c>
      <c r="W14">
        <v>2.4</v>
      </c>
      <c r="X14">
        <v>0.3</v>
      </c>
      <c r="Y14">
        <v>0</v>
      </c>
      <c r="Z14">
        <v>0</v>
      </c>
      <c r="AA14">
        <v>1.3</v>
      </c>
      <c r="AB14">
        <v>4.9000000000000004</v>
      </c>
      <c r="AC14">
        <v>10</v>
      </c>
      <c r="AD14">
        <v>15.3</v>
      </c>
      <c r="AE14">
        <v>18.2</v>
      </c>
    </row>
    <row r="15" spans="2:31" x14ac:dyDescent="0.25">
      <c r="E15">
        <v>66</v>
      </c>
      <c r="F15">
        <v>0.2</v>
      </c>
      <c r="G15">
        <v>2</v>
      </c>
      <c r="H15">
        <v>5.3</v>
      </c>
      <c r="I15">
        <v>10.1</v>
      </c>
      <c r="J15">
        <v>14.5</v>
      </c>
      <c r="K15">
        <v>16.899999999999999</v>
      </c>
      <c r="L15">
        <v>15.8</v>
      </c>
      <c r="M15">
        <v>12</v>
      </c>
      <c r="N15">
        <v>7.1</v>
      </c>
      <c r="O15">
        <v>2.9</v>
      </c>
      <c r="P15">
        <v>0.6</v>
      </c>
      <c r="Q15">
        <v>0</v>
      </c>
      <c r="T15">
        <v>16.7</v>
      </c>
      <c r="U15">
        <v>12.2</v>
      </c>
      <c r="V15">
        <v>7.4</v>
      </c>
      <c r="W15">
        <v>2.9</v>
      </c>
      <c r="X15">
        <v>0.6</v>
      </c>
      <c r="Y15">
        <v>0</v>
      </c>
      <c r="Z15">
        <v>0.2</v>
      </c>
      <c r="AA15">
        <v>1.7</v>
      </c>
      <c r="AB15">
        <v>5.3</v>
      </c>
      <c r="AC15">
        <v>10.4</v>
      </c>
      <c r="AD15">
        <v>15.3</v>
      </c>
      <c r="AE15">
        <v>18</v>
      </c>
    </row>
    <row r="16" spans="2:31" x14ac:dyDescent="0.25">
      <c r="B16">
        <v>0.40799999999999997</v>
      </c>
      <c r="E16">
        <v>64</v>
      </c>
      <c r="F16">
        <v>0.6</v>
      </c>
      <c r="G16">
        <v>2.4</v>
      </c>
      <c r="H16">
        <v>5.8</v>
      </c>
      <c r="I16">
        <v>10.5</v>
      </c>
      <c r="J16">
        <v>14.7</v>
      </c>
      <c r="K16">
        <v>16.8</v>
      </c>
      <c r="L16">
        <v>15.8</v>
      </c>
      <c r="M16">
        <v>12.2</v>
      </c>
      <c r="N16">
        <v>7.5</v>
      </c>
      <c r="O16">
        <v>3.5</v>
      </c>
      <c r="P16">
        <v>1</v>
      </c>
      <c r="Q16">
        <v>0.2</v>
      </c>
      <c r="T16">
        <v>16.7</v>
      </c>
      <c r="U16">
        <v>12.6</v>
      </c>
      <c r="V16">
        <v>7.9</v>
      </c>
      <c r="W16">
        <v>3.4</v>
      </c>
      <c r="X16">
        <v>1</v>
      </c>
      <c r="Y16">
        <v>0.2</v>
      </c>
      <c r="Z16">
        <v>0.5</v>
      </c>
      <c r="AA16">
        <v>2.2000000000000002</v>
      </c>
      <c r="AB16">
        <v>5.9</v>
      </c>
      <c r="AC16">
        <v>10.7</v>
      </c>
      <c r="AD16">
        <v>15.5</v>
      </c>
      <c r="AE16">
        <v>17.899999999999999</v>
      </c>
    </row>
    <row r="17" spans="2:31" x14ac:dyDescent="0.25">
      <c r="B17">
        <f>1/B16</f>
        <v>2.4509803921568629</v>
      </c>
      <c r="E17">
        <v>62</v>
      </c>
      <c r="F17">
        <v>0.9</v>
      </c>
      <c r="G17">
        <v>2.9</v>
      </c>
      <c r="H17">
        <v>6.3</v>
      </c>
      <c r="I17">
        <v>10.9</v>
      </c>
      <c r="J17">
        <v>14.8</v>
      </c>
      <c r="K17">
        <v>16.8</v>
      </c>
      <c r="L17">
        <v>15.9</v>
      </c>
      <c r="M17">
        <v>12.5</v>
      </c>
      <c r="N17">
        <v>8</v>
      </c>
      <c r="O17">
        <v>4</v>
      </c>
      <c r="P17">
        <v>1.4</v>
      </c>
      <c r="Q17">
        <v>0.5</v>
      </c>
      <c r="T17">
        <v>16.8</v>
      </c>
      <c r="U17">
        <v>12.9</v>
      </c>
      <c r="V17">
        <v>8.3000000000000007</v>
      </c>
      <c r="W17">
        <v>3.9</v>
      </c>
      <c r="X17">
        <v>1.4</v>
      </c>
      <c r="Y17">
        <v>0.5</v>
      </c>
      <c r="Z17">
        <v>0.8</v>
      </c>
      <c r="AA17">
        <v>2.6</v>
      </c>
      <c r="AB17">
        <v>6.3</v>
      </c>
      <c r="AC17">
        <v>11.1</v>
      </c>
      <c r="AD17">
        <v>15.6</v>
      </c>
      <c r="AE17">
        <v>17.899999999999999</v>
      </c>
    </row>
    <row r="18" spans="2:31" x14ac:dyDescent="0.25">
      <c r="E18">
        <v>60</v>
      </c>
      <c r="F18">
        <v>1.3</v>
      </c>
      <c r="G18">
        <v>3.4</v>
      </c>
      <c r="H18">
        <v>6.8</v>
      </c>
      <c r="I18">
        <v>11.2</v>
      </c>
      <c r="J18">
        <v>14.9</v>
      </c>
      <c r="K18">
        <v>16.8</v>
      </c>
      <c r="L18">
        <v>16</v>
      </c>
      <c r="M18">
        <v>12.8</v>
      </c>
      <c r="N18">
        <v>8.4</v>
      </c>
      <c r="O18">
        <v>4.4000000000000004</v>
      </c>
      <c r="P18">
        <v>1.8</v>
      </c>
      <c r="Q18">
        <v>0.9</v>
      </c>
      <c r="T18">
        <v>16.899999999999999</v>
      </c>
      <c r="U18">
        <v>13.2</v>
      </c>
      <c r="V18">
        <v>8.8000000000000007</v>
      </c>
      <c r="W18">
        <v>4.4000000000000004</v>
      </c>
      <c r="X18">
        <v>1.8</v>
      </c>
      <c r="Y18">
        <v>0.8</v>
      </c>
      <c r="Z18">
        <v>1.2</v>
      </c>
      <c r="AA18">
        <v>3.1</v>
      </c>
      <c r="AB18">
        <v>6.8</v>
      </c>
      <c r="AC18">
        <v>11.5</v>
      </c>
      <c r="AD18">
        <v>15.8</v>
      </c>
      <c r="AE18">
        <v>17.899999999999999</v>
      </c>
    </row>
    <row r="19" spans="2:31" x14ac:dyDescent="0.25">
      <c r="E19">
        <v>58</v>
      </c>
      <c r="F19">
        <v>1.8</v>
      </c>
      <c r="G19">
        <v>3.9</v>
      </c>
      <c r="H19">
        <v>7.2</v>
      </c>
      <c r="I19">
        <v>11.6</v>
      </c>
      <c r="J19">
        <v>15.1</v>
      </c>
      <c r="K19">
        <v>16.899999999999999</v>
      </c>
      <c r="L19">
        <v>16.100000000000001</v>
      </c>
      <c r="M19">
        <v>13.1</v>
      </c>
      <c r="N19">
        <v>8.9</v>
      </c>
      <c r="O19">
        <v>4.9000000000000004</v>
      </c>
      <c r="P19">
        <v>2.2000000000000002</v>
      </c>
      <c r="Q19">
        <v>1.3</v>
      </c>
      <c r="T19">
        <v>17</v>
      </c>
      <c r="U19">
        <v>13.5</v>
      </c>
      <c r="V19">
        <v>9.1999999999999993</v>
      </c>
      <c r="W19">
        <v>4.9000000000000004</v>
      </c>
      <c r="X19">
        <v>2.2000000000000002</v>
      </c>
      <c r="Y19">
        <v>1.2</v>
      </c>
      <c r="Z19">
        <v>1.6</v>
      </c>
      <c r="AA19">
        <v>3.6</v>
      </c>
      <c r="AB19">
        <v>7.3</v>
      </c>
      <c r="AC19">
        <v>11.8</v>
      </c>
      <c r="AD19">
        <v>16</v>
      </c>
      <c r="AE19">
        <v>18</v>
      </c>
    </row>
    <row r="20" spans="2:31" x14ac:dyDescent="0.25">
      <c r="E20">
        <v>56</v>
      </c>
      <c r="F20">
        <v>2.2000000000000002</v>
      </c>
      <c r="G20">
        <v>4.4000000000000004</v>
      </c>
      <c r="H20">
        <v>7.7</v>
      </c>
      <c r="I20">
        <v>11.9</v>
      </c>
      <c r="J20">
        <v>15.3</v>
      </c>
      <c r="K20">
        <v>16.899999999999999</v>
      </c>
      <c r="L20">
        <v>16.2</v>
      </c>
      <c r="M20">
        <v>13.3</v>
      </c>
      <c r="N20">
        <v>9.3000000000000007</v>
      </c>
      <c r="O20">
        <v>5.4</v>
      </c>
      <c r="P20">
        <v>2.7</v>
      </c>
      <c r="Q20">
        <v>1.7</v>
      </c>
      <c r="T20">
        <v>17.100000000000001</v>
      </c>
      <c r="U20">
        <v>13.8</v>
      </c>
      <c r="V20">
        <v>9.6</v>
      </c>
      <c r="W20">
        <v>5.4</v>
      </c>
      <c r="X20">
        <v>2.7</v>
      </c>
      <c r="Y20">
        <v>1.6</v>
      </c>
      <c r="Z20">
        <v>2</v>
      </c>
      <c r="AA20">
        <v>4</v>
      </c>
      <c r="AB20">
        <v>7.8</v>
      </c>
      <c r="AC20">
        <v>12.2</v>
      </c>
      <c r="AD20">
        <v>16.100000000000001</v>
      </c>
      <c r="AE20">
        <v>18</v>
      </c>
    </row>
    <row r="21" spans="2:31" x14ac:dyDescent="0.25">
      <c r="E21">
        <v>54</v>
      </c>
      <c r="F21">
        <v>2.7</v>
      </c>
      <c r="G21">
        <v>4.9000000000000004</v>
      </c>
      <c r="H21">
        <v>8.1999999999999993</v>
      </c>
      <c r="I21">
        <v>12.2</v>
      </c>
      <c r="J21">
        <v>15.4</v>
      </c>
      <c r="K21">
        <v>16.899999999999999</v>
      </c>
      <c r="L21">
        <v>16.2</v>
      </c>
      <c r="M21">
        <v>13.6</v>
      </c>
      <c r="N21">
        <v>9.6999999999999993</v>
      </c>
      <c r="O21">
        <v>5.9</v>
      </c>
      <c r="P21">
        <v>3.2</v>
      </c>
      <c r="Q21">
        <v>2.1</v>
      </c>
      <c r="T21">
        <v>17.2</v>
      </c>
      <c r="U21">
        <v>14</v>
      </c>
      <c r="V21">
        <v>10</v>
      </c>
      <c r="W21">
        <v>5.9</v>
      </c>
      <c r="X21">
        <v>3.1</v>
      </c>
      <c r="Y21">
        <v>2</v>
      </c>
      <c r="Z21">
        <v>2.4</v>
      </c>
      <c r="AA21">
        <v>4.5</v>
      </c>
      <c r="AB21">
        <v>8.1999999999999993</v>
      </c>
      <c r="AC21">
        <v>12.5</v>
      </c>
      <c r="AD21">
        <v>16.3</v>
      </c>
      <c r="AE21">
        <v>18.100000000000001</v>
      </c>
    </row>
    <row r="22" spans="2:31" x14ac:dyDescent="0.25">
      <c r="E22">
        <v>52</v>
      </c>
      <c r="F22">
        <v>3.1</v>
      </c>
      <c r="G22">
        <v>5.4</v>
      </c>
      <c r="H22">
        <v>8.6</v>
      </c>
      <c r="I22">
        <v>12.6</v>
      </c>
      <c r="J22">
        <v>15.6</v>
      </c>
      <c r="K22">
        <v>17</v>
      </c>
      <c r="L22">
        <v>16.399999999999999</v>
      </c>
      <c r="M22">
        <v>13.8</v>
      </c>
      <c r="N22">
        <v>10.1</v>
      </c>
      <c r="O22">
        <v>6.4</v>
      </c>
      <c r="P22">
        <v>3.7</v>
      </c>
      <c r="Q22">
        <v>2.6</v>
      </c>
      <c r="T22">
        <v>17.3</v>
      </c>
      <c r="U22">
        <v>14.3</v>
      </c>
      <c r="V22">
        <v>10.4</v>
      </c>
      <c r="W22">
        <v>6.4</v>
      </c>
      <c r="X22">
        <v>3.6</v>
      </c>
      <c r="Y22">
        <v>2.4</v>
      </c>
      <c r="Z22">
        <v>2.9</v>
      </c>
      <c r="AA22">
        <v>5</v>
      </c>
      <c r="AB22">
        <v>8.6999999999999993</v>
      </c>
      <c r="AC22">
        <v>12.8</v>
      </c>
      <c r="AD22">
        <v>16.399999999999999</v>
      </c>
      <c r="AE22">
        <v>18.100000000000001</v>
      </c>
    </row>
    <row r="23" spans="2:31" x14ac:dyDescent="0.25">
      <c r="E23">
        <v>50</v>
      </c>
      <c r="F23">
        <v>3.6</v>
      </c>
      <c r="G23">
        <v>5.9</v>
      </c>
      <c r="H23">
        <v>9.1</v>
      </c>
      <c r="I23">
        <v>12.9</v>
      </c>
      <c r="J23">
        <v>15.7</v>
      </c>
      <c r="K23">
        <v>17</v>
      </c>
      <c r="L23">
        <v>16.399999999999999</v>
      </c>
      <c r="M23">
        <v>14</v>
      </c>
      <c r="N23">
        <v>10.5</v>
      </c>
      <c r="O23">
        <v>6.9</v>
      </c>
      <c r="P23">
        <v>4.2</v>
      </c>
      <c r="Q23">
        <v>3.1</v>
      </c>
      <c r="T23">
        <v>17.399999999999999</v>
      </c>
      <c r="U23">
        <v>14.5</v>
      </c>
      <c r="V23">
        <v>10.9</v>
      </c>
      <c r="W23">
        <v>6.8</v>
      </c>
      <c r="X23">
        <v>4.0999999999999996</v>
      </c>
      <c r="Y23">
        <v>2.9</v>
      </c>
      <c r="Z23">
        <v>3.3</v>
      </c>
      <c r="AA23">
        <v>5.5</v>
      </c>
      <c r="AB23">
        <v>9.1</v>
      </c>
      <c r="AC23">
        <v>13.1</v>
      </c>
      <c r="AD23">
        <v>16.600000000000001</v>
      </c>
      <c r="AE23">
        <v>18.2</v>
      </c>
    </row>
    <row r="24" spans="2:31" x14ac:dyDescent="0.25">
      <c r="E24">
        <v>48</v>
      </c>
      <c r="F24">
        <v>4.0999999999999996</v>
      </c>
      <c r="G24">
        <v>6.4</v>
      </c>
      <c r="H24">
        <v>9.5</v>
      </c>
      <c r="I24">
        <v>13.1</v>
      </c>
      <c r="J24">
        <v>15.8</v>
      </c>
      <c r="K24">
        <v>17.100000000000001</v>
      </c>
      <c r="L24">
        <v>16.5</v>
      </c>
      <c r="M24">
        <v>14.2</v>
      </c>
      <c r="N24">
        <v>10.9</v>
      </c>
      <c r="O24">
        <v>7.4</v>
      </c>
      <c r="P24">
        <v>4.7</v>
      </c>
      <c r="Q24">
        <v>3.6</v>
      </c>
      <c r="T24">
        <v>17.5</v>
      </c>
      <c r="U24">
        <v>14.8</v>
      </c>
      <c r="V24">
        <v>11.2</v>
      </c>
      <c r="W24">
        <v>7.3</v>
      </c>
      <c r="X24">
        <v>4.5</v>
      </c>
      <c r="Y24">
        <v>3.3</v>
      </c>
      <c r="Z24">
        <v>3.8</v>
      </c>
      <c r="AA24">
        <v>6</v>
      </c>
      <c r="AB24">
        <v>9.5</v>
      </c>
      <c r="AC24">
        <v>13.4</v>
      </c>
      <c r="AD24">
        <v>16.7</v>
      </c>
      <c r="AE24">
        <v>18.2</v>
      </c>
    </row>
    <row r="25" spans="2:31" x14ac:dyDescent="0.25">
      <c r="E25">
        <v>46</v>
      </c>
      <c r="F25">
        <v>4.5999999999999996</v>
      </c>
      <c r="G25">
        <v>6.9</v>
      </c>
      <c r="H25">
        <v>9.9</v>
      </c>
      <c r="I25">
        <v>13.4</v>
      </c>
      <c r="J25">
        <v>16</v>
      </c>
      <c r="K25">
        <v>17.100000000000001</v>
      </c>
      <c r="L25">
        <v>16.600000000000001</v>
      </c>
      <c r="M25">
        <v>14.4</v>
      </c>
      <c r="N25">
        <v>11.2</v>
      </c>
      <c r="O25">
        <v>7.8</v>
      </c>
      <c r="P25">
        <v>5.0999999999999996</v>
      </c>
      <c r="Q25">
        <v>4</v>
      </c>
      <c r="T25">
        <v>17.600000000000001</v>
      </c>
      <c r="U25">
        <v>15</v>
      </c>
      <c r="V25">
        <v>11.6</v>
      </c>
      <c r="W25">
        <v>7.8</v>
      </c>
      <c r="X25">
        <v>5</v>
      </c>
      <c r="Y25">
        <v>3.8</v>
      </c>
      <c r="Z25">
        <v>4.2</v>
      </c>
      <c r="AA25">
        <v>6.4</v>
      </c>
      <c r="AB25">
        <v>9.9</v>
      </c>
      <c r="AC25">
        <v>13.7</v>
      </c>
      <c r="AD25">
        <v>16.8</v>
      </c>
      <c r="AE25">
        <v>18.2</v>
      </c>
    </row>
    <row r="26" spans="2:31" x14ac:dyDescent="0.25">
      <c r="E26">
        <v>44</v>
      </c>
      <c r="F26">
        <v>5.0999999999999996</v>
      </c>
      <c r="G26">
        <v>7.3</v>
      </c>
      <c r="H26">
        <v>10.3</v>
      </c>
      <c r="I26">
        <v>13.7</v>
      </c>
      <c r="J26">
        <v>16</v>
      </c>
      <c r="K26">
        <v>17.100000000000001</v>
      </c>
      <c r="L26">
        <v>16.600000000000001</v>
      </c>
      <c r="M26">
        <v>14.7</v>
      </c>
      <c r="N26">
        <v>11.6</v>
      </c>
      <c r="O26">
        <v>8.3000000000000007</v>
      </c>
      <c r="P26">
        <v>5.7</v>
      </c>
      <c r="Q26">
        <v>4.5</v>
      </c>
      <c r="T26">
        <v>17.600000000000001</v>
      </c>
      <c r="U26">
        <v>15.2</v>
      </c>
      <c r="V26">
        <v>12</v>
      </c>
      <c r="W26">
        <v>8.1999999999999993</v>
      </c>
      <c r="X26">
        <v>5.5</v>
      </c>
      <c r="Y26">
        <v>4.3</v>
      </c>
      <c r="Z26">
        <v>4.7</v>
      </c>
      <c r="AA26">
        <v>6.9</v>
      </c>
      <c r="AB26">
        <v>10.3</v>
      </c>
      <c r="AC26">
        <v>13.9</v>
      </c>
      <c r="AD26">
        <v>16.899999999999999</v>
      </c>
      <c r="AE26">
        <v>18.2</v>
      </c>
    </row>
    <row r="27" spans="2:31" x14ac:dyDescent="0.25">
      <c r="E27">
        <v>42</v>
      </c>
      <c r="F27">
        <v>5.6</v>
      </c>
      <c r="G27">
        <v>7.8</v>
      </c>
      <c r="H27">
        <v>10.7</v>
      </c>
      <c r="I27">
        <v>13.9</v>
      </c>
      <c r="J27">
        <v>16.100000000000001</v>
      </c>
      <c r="K27">
        <v>17.100000000000001</v>
      </c>
      <c r="L27">
        <v>16.7</v>
      </c>
      <c r="M27">
        <v>14.8</v>
      </c>
      <c r="N27">
        <v>11.9</v>
      </c>
      <c r="O27">
        <v>8.6999999999999993</v>
      </c>
      <c r="P27">
        <v>6.2</v>
      </c>
      <c r="Q27">
        <v>5.0999999999999996</v>
      </c>
      <c r="T27">
        <v>17.7</v>
      </c>
      <c r="U27">
        <v>15.4</v>
      </c>
      <c r="V27">
        <v>12.3</v>
      </c>
      <c r="W27">
        <v>8.6999999999999993</v>
      </c>
      <c r="X27">
        <v>6</v>
      </c>
      <c r="Y27">
        <v>4.7</v>
      </c>
      <c r="Z27">
        <v>5.2</v>
      </c>
      <c r="AA27">
        <v>7.3</v>
      </c>
      <c r="AB27">
        <v>10.7</v>
      </c>
      <c r="AC27">
        <v>14.2</v>
      </c>
      <c r="AD27">
        <v>17</v>
      </c>
      <c r="AE27">
        <v>18.2</v>
      </c>
    </row>
    <row r="28" spans="2:31" x14ac:dyDescent="0.25">
      <c r="E28">
        <v>40</v>
      </c>
      <c r="F28">
        <v>6.1</v>
      </c>
      <c r="G28">
        <v>8.3000000000000007</v>
      </c>
      <c r="H28">
        <v>11.1</v>
      </c>
      <c r="I28">
        <v>14.2</v>
      </c>
      <c r="J28">
        <v>16.2</v>
      </c>
      <c r="K28">
        <v>17.100000000000001</v>
      </c>
      <c r="L28">
        <v>16.7</v>
      </c>
      <c r="M28">
        <v>15</v>
      </c>
      <c r="N28">
        <v>12.2</v>
      </c>
      <c r="O28">
        <v>9.1999999999999993</v>
      </c>
      <c r="P28">
        <v>6.7</v>
      </c>
      <c r="Q28">
        <v>5.6</v>
      </c>
      <c r="T28">
        <v>17.7</v>
      </c>
      <c r="U28">
        <v>15.6</v>
      </c>
      <c r="V28">
        <v>12.6</v>
      </c>
      <c r="W28">
        <v>9.1</v>
      </c>
      <c r="X28">
        <v>6.4</v>
      </c>
      <c r="Y28">
        <v>5.2</v>
      </c>
      <c r="Z28">
        <v>5.7</v>
      </c>
      <c r="AA28">
        <v>7.8</v>
      </c>
      <c r="AB28">
        <v>11.1</v>
      </c>
      <c r="AC28">
        <v>14.4</v>
      </c>
      <c r="AD28">
        <v>17.100000000000001</v>
      </c>
      <c r="AE28">
        <v>18.2</v>
      </c>
    </row>
    <row r="29" spans="2:31" x14ac:dyDescent="0.25">
      <c r="E29">
        <v>38</v>
      </c>
      <c r="F29">
        <v>6.6</v>
      </c>
      <c r="G29">
        <v>8.8000000000000007</v>
      </c>
      <c r="H29">
        <v>11.5</v>
      </c>
      <c r="I29">
        <v>14.4</v>
      </c>
      <c r="J29">
        <v>16.3</v>
      </c>
      <c r="K29">
        <v>17.100000000000001</v>
      </c>
      <c r="L29">
        <v>16.7</v>
      </c>
      <c r="M29">
        <v>15.1</v>
      </c>
      <c r="N29">
        <v>12.5</v>
      </c>
      <c r="O29">
        <v>9.6</v>
      </c>
      <c r="P29">
        <v>7.1</v>
      </c>
      <c r="Q29">
        <v>6</v>
      </c>
      <c r="T29">
        <v>17.7</v>
      </c>
      <c r="U29">
        <v>15.7</v>
      </c>
      <c r="V29">
        <v>12.9</v>
      </c>
      <c r="W29">
        <v>9.5</v>
      </c>
      <c r="X29">
        <v>6.9</v>
      </c>
      <c r="Y29">
        <v>5.7</v>
      </c>
      <c r="Z29">
        <v>6.2</v>
      </c>
      <c r="AA29">
        <v>8.1999999999999993</v>
      </c>
      <c r="AB29">
        <v>11.4</v>
      </c>
      <c r="AC29">
        <v>14.6</v>
      </c>
      <c r="AD29">
        <v>17.100000000000001</v>
      </c>
      <c r="AE29">
        <v>18.2</v>
      </c>
    </row>
    <row r="30" spans="2:31" x14ac:dyDescent="0.25">
      <c r="E30">
        <v>36</v>
      </c>
      <c r="F30">
        <v>7.1</v>
      </c>
      <c r="G30">
        <v>9.1999999999999993</v>
      </c>
      <c r="H30">
        <v>11.8</v>
      </c>
      <c r="I30">
        <v>14.6</v>
      </c>
      <c r="J30">
        <v>16.3</v>
      </c>
      <c r="K30">
        <v>17</v>
      </c>
      <c r="L30">
        <v>16.7</v>
      </c>
      <c r="M30">
        <v>15.3</v>
      </c>
      <c r="N30">
        <v>12.9</v>
      </c>
      <c r="O30">
        <v>10</v>
      </c>
      <c r="P30">
        <v>7.6</v>
      </c>
      <c r="Q30">
        <v>6.6</v>
      </c>
      <c r="T30">
        <v>17.7</v>
      </c>
      <c r="U30">
        <v>15.9</v>
      </c>
      <c r="V30">
        <v>13.2</v>
      </c>
      <c r="W30">
        <v>9.9</v>
      </c>
      <c r="X30">
        <v>7.4</v>
      </c>
      <c r="Y30">
        <v>6.2</v>
      </c>
      <c r="Z30">
        <v>6.6</v>
      </c>
      <c r="AA30">
        <v>8.6999999999999993</v>
      </c>
      <c r="AB30">
        <v>11.8</v>
      </c>
      <c r="AC30">
        <v>14.8</v>
      </c>
      <c r="AD30">
        <v>17.100000000000001</v>
      </c>
      <c r="AE30">
        <v>18.100000000000001</v>
      </c>
    </row>
    <row r="31" spans="2:31" x14ac:dyDescent="0.25">
      <c r="E31">
        <v>34</v>
      </c>
      <c r="F31">
        <v>7.6</v>
      </c>
      <c r="G31">
        <v>9.6999999999999993</v>
      </c>
      <c r="H31">
        <v>12.2</v>
      </c>
      <c r="I31">
        <v>14.7</v>
      </c>
      <c r="J31">
        <v>16.3</v>
      </c>
      <c r="K31">
        <v>17</v>
      </c>
      <c r="L31">
        <v>16.7</v>
      </c>
      <c r="M31">
        <v>15.3</v>
      </c>
      <c r="N31">
        <v>13.1</v>
      </c>
      <c r="O31">
        <v>10.4</v>
      </c>
      <c r="P31">
        <v>8.1</v>
      </c>
      <c r="Q31">
        <v>7.1</v>
      </c>
      <c r="T31">
        <v>17.7</v>
      </c>
      <c r="U31">
        <v>16</v>
      </c>
      <c r="V31">
        <v>13.5</v>
      </c>
      <c r="W31">
        <v>10.3</v>
      </c>
      <c r="X31">
        <v>7.8</v>
      </c>
      <c r="Y31">
        <v>6.6</v>
      </c>
      <c r="Z31">
        <v>7.1</v>
      </c>
      <c r="AA31">
        <v>9.1</v>
      </c>
      <c r="AB31">
        <v>12.1</v>
      </c>
      <c r="AC31">
        <v>15</v>
      </c>
      <c r="AD31">
        <v>17.100000000000001</v>
      </c>
      <c r="AE31">
        <v>18.100000000000001</v>
      </c>
    </row>
    <row r="32" spans="2:31" x14ac:dyDescent="0.25">
      <c r="E32">
        <v>32</v>
      </c>
      <c r="F32">
        <v>8.1</v>
      </c>
      <c r="G32">
        <v>10.1</v>
      </c>
      <c r="H32">
        <v>12.5</v>
      </c>
      <c r="I32">
        <v>14.5</v>
      </c>
      <c r="J32">
        <v>16.3</v>
      </c>
      <c r="K32">
        <v>16.899999999999999</v>
      </c>
      <c r="L32">
        <v>16.600000000000001</v>
      </c>
      <c r="M32">
        <v>15.5</v>
      </c>
      <c r="N32">
        <v>13.4</v>
      </c>
      <c r="O32">
        <v>10.9</v>
      </c>
      <c r="P32">
        <v>8.6</v>
      </c>
      <c r="Q32">
        <v>7.6</v>
      </c>
      <c r="T32">
        <v>17.7</v>
      </c>
      <c r="U32">
        <v>16.100000000000001</v>
      </c>
      <c r="V32">
        <v>13.8</v>
      </c>
      <c r="W32">
        <v>10.7</v>
      </c>
      <c r="X32">
        <v>8.3000000000000007</v>
      </c>
      <c r="Y32">
        <v>7.1</v>
      </c>
      <c r="Z32">
        <v>7.6</v>
      </c>
      <c r="AA32">
        <v>9.5</v>
      </c>
      <c r="AB32">
        <v>12.4</v>
      </c>
      <c r="AC32">
        <v>15.1</v>
      </c>
      <c r="AD32">
        <v>17.100000000000001</v>
      </c>
      <c r="AE32">
        <v>18</v>
      </c>
    </row>
    <row r="33" spans="5:31" x14ac:dyDescent="0.25">
      <c r="E33">
        <v>30</v>
      </c>
      <c r="F33">
        <v>8.6</v>
      </c>
      <c r="G33">
        <v>10.5</v>
      </c>
      <c r="H33">
        <v>12.8</v>
      </c>
      <c r="I33">
        <v>15</v>
      </c>
      <c r="J33">
        <v>16.3</v>
      </c>
      <c r="K33">
        <v>16.8</v>
      </c>
      <c r="L33">
        <v>16.600000000000001</v>
      </c>
      <c r="M33">
        <v>15.5</v>
      </c>
      <c r="N33">
        <v>13.6</v>
      </c>
      <c r="O33">
        <v>11.3</v>
      </c>
      <c r="P33">
        <v>9.1</v>
      </c>
      <c r="Q33">
        <v>8.1</v>
      </c>
      <c r="T33">
        <v>17.600000000000001</v>
      </c>
      <c r="U33">
        <v>16.2</v>
      </c>
      <c r="V33">
        <v>14</v>
      </c>
      <c r="W33">
        <v>11.1</v>
      </c>
      <c r="X33">
        <v>8.6999999999999993</v>
      </c>
      <c r="Y33">
        <v>7.6</v>
      </c>
      <c r="Z33">
        <v>8</v>
      </c>
      <c r="AA33">
        <v>9.9</v>
      </c>
      <c r="AB33">
        <v>12.7</v>
      </c>
      <c r="AC33">
        <v>15.3</v>
      </c>
      <c r="AD33">
        <v>17.100000000000001</v>
      </c>
      <c r="AE33">
        <v>17.899999999999999</v>
      </c>
    </row>
    <row r="34" spans="5:31" x14ac:dyDescent="0.25">
      <c r="E34">
        <v>28</v>
      </c>
      <c r="F34">
        <v>9.1</v>
      </c>
      <c r="G34">
        <v>10.9</v>
      </c>
      <c r="H34">
        <v>13.1</v>
      </c>
      <c r="I34">
        <v>15.1</v>
      </c>
      <c r="J34">
        <v>16.3</v>
      </c>
      <c r="K34">
        <v>16.7</v>
      </c>
      <c r="L34">
        <v>16.5</v>
      </c>
      <c r="M34">
        <v>15.6</v>
      </c>
      <c r="N34">
        <v>13.8</v>
      </c>
      <c r="O34">
        <v>11.6</v>
      </c>
      <c r="P34">
        <v>9.5</v>
      </c>
      <c r="Q34">
        <v>8.6</v>
      </c>
      <c r="T34">
        <v>17.600000000000001</v>
      </c>
      <c r="U34">
        <v>16.2</v>
      </c>
      <c r="V34">
        <v>14.2</v>
      </c>
      <c r="W34">
        <v>11.5</v>
      </c>
      <c r="X34">
        <v>9.1999999999999993</v>
      </c>
      <c r="Y34">
        <v>8</v>
      </c>
      <c r="Z34">
        <v>8.4</v>
      </c>
      <c r="AA34">
        <v>10.3</v>
      </c>
      <c r="AB34">
        <v>13</v>
      </c>
      <c r="AC34">
        <v>15.4</v>
      </c>
      <c r="AD34">
        <v>17.100000000000001</v>
      </c>
      <c r="AE34">
        <v>17.8</v>
      </c>
    </row>
    <row r="35" spans="5:31" x14ac:dyDescent="0.25">
      <c r="E35">
        <v>26</v>
      </c>
      <c r="F35">
        <v>9.6</v>
      </c>
      <c r="G35">
        <v>11.3</v>
      </c>
      <c r="H35">
        <v>13.4</v>
      </c>
      <c r="I35">
        <v>15.3</v>
      </c>
      <c r="J35">
        <v>16.3</v>
      </c>
      <c r="K35">
        <v>16.600000000000001</v>
      </c>
      <c r="L35">
        <v>16.399999999999999</v>
      </c>
      <c r="M35">
        <v>15.6</v>
      </c>
      <c r="N35">
        <v>14.1</v>
      </c>
      <c r="O35">
        <v>12</v>
      </c>
      <c r="P35">
        <v>10</v>
      </c>
      <c r="Q35">
        <v>9.1</v>
      </c>
      <c r="T35">
        <v>17.5</v>
      </c>
      <c r="U35">
        <v>16.3</v>
      </c>
      <c r="V35">
        <v>14.4</v>
      </c>
      <c r="W35">
        <v>11.8</v>
      </c>
      <c r="X35">
        <v>9.6</v>
      </c>
      <c r="Y35">
        <v>8.5</v>
      </c>
      <c r="Z35">
        <v>8.9</v>
      </c>
      <c r="AA35">
        <v>10.7</v>
      </c>
      <c r="AB35">
        <v>13.3</v>
      </c>
      <c r="AC35">
        <v>15.5</v>
      </c>
      <c r="AD35">
        <v>17.100000000000001</v>
      </c>
      <c r="AE35">
        <v>17.7</v>
      </c>
    </row>
    <row r="36" spans="5:31" x14ac:dyDescent="0.25">
      <c r="E36">
        <v>24</v>
      </c>
      <c r="F36">
        <v>10</v>
      </c>
      <c r="G36">
        <v>11.8</v>
      </c>
      <c r="H36">
        <v>13.7</v>
      </c>
      <c r="I36">
        <v>15.3</v>
      </c>
      <c r="J36">
        <v>16.2</v>
      </c>
      <c r="K36">
        <v>16.399999999999999</v>
      </c>
      <c r="L36">
        <v>16.3</v>
      </c>
      <c r="M36">
        <v>15.6</v>
      </c>
      <c r="N36">
        <v>14.2</v>
      </c>
      <c r="O36">
        <v>12.3</v>
      </c>
      <c r="P36">
        <v>10.4</v>
      </c>
      <c r="Q36">
        <v>9.5</v>
      </c>
      <c r="T36">
        <v>17.3</v>
      </c>
      <c r="U36">
        <v>16.3</v>
      </c>
      <c r="V36">
        <v>14.6</v>
      </c>
      <c r="W36">
        <v>12.2</v>
      </c>
      <c r="X36">
        <v>10</v>
      </c>
      <c r="Y36">
        <v>8.9</v>
      </c>
      <c r="Z36">
        <v>9.3000000000000007</v>
      </c>
      <c r="AA36">
        <v>11.1</v>
      </c>
      <c r="AB36">
        <v>13.5</v>
      </c>
      <c r="AC36">
        <v>15.6</v>
      </c>
      <c r="AD36">
        <v>17</v>
      </c>
      <c r="AE36">
        <v>17.600000000000001</v>
      </c>
    </row>
    <row r="37" spans="5:31" x14ac:dyDescent="0.25">
      <c r="E37">
        <v>22</v>
      </c>
      <c r="F37">
        <v>10.5</v>
      </c>
      <c r="G37">
        <v>12.1</v>
      </c>
      <c r="H37">
        <v>13.9</v>
      </c>
      <c r="I37">
        <v>15.4</v>
      </c>
      <c r="J37">
        <v>16.100000000000001</v>
      </c>
      <c r="K37">
        <v>16.3</v>
      </c>
      <c r="L37">
        <v>16.2</v>
      </c>
      <c r="M37">
        <v>15.7</v>
      </c>
      <c r="N37">
        <v>14.4</v>
      </c>
      <c r="O37">
        <v>12.7</v>
      </c>
      <c r="P37">
        <v>10.9</v>
      </c>
      <c r="Q37">
        <v>10</v>
      </c>
      <c r="T37">
        <v>17.2</v>
      </c>
      <c r="U37">
        <v>16.399999999999999</v>
      </c>
      <c r="V37">
        <v>14.8</v>
      </c>
      <c r="W37">
        <v>12.5</v>
      </c>
      <c r="X37">
        <v>10.4</v>
      </c>
      <c r="Y37">
        <v>9.4</v>
      </c>
      <c r="Z37">
        <v>9.8000000000000007</v>
      </c>
      <c r="AA37">
        <v>11.5</v>
      </c>
      <c r="AB37">
        <v>13.8</v>
      </c>
      <c r="AC37">
        <v>15.7</v>
      </c>
      <c r="AD37">
        <v>16.899999999999999</v>
      </c>
      <c r="AE37">
        <v>17.399999999999999</v>
      </c>
    </row>
    <row r="38" spans="5:31" x14ac:dyDescent="0.25">
      <c r="E38">
        <v>20</v>
      </c>
      <c r="F38">
        <v>10.9</v>
      </c>
      <c r="G38">
        <v>12.5</v>
      </c>
      <c r="H38">
        <v>14.2</v>
      </c>
      <c r="I38">
        <v>15.5</v>
      </c>
      <c r="J38">
        <v>16</v>
      </c>
      <c r="K38">
        <v>16.100000000000001</v>
      </c>
      <c r="L38">
        <v>16</v>
      </c>
      <c r="M38">
        <v>15.6</v>
      </c>
      <c r="N38">
        <v>14.6</v>
      </c>
      <c r="O38">
        <v>13</v>
      </c>
      <c r="P38">
        <v>11.3</v>
      </c>
      <c r="Q38">
        <v>10.4</v>
      </c>
      <c r="T38">
        <v>17.100000000000001</v>
      </c>
      <c r="U38">
        <v>16.3</v>
      </c>
      <c r="V38">
        <v>14.9</v>
      </c>
      <c r="W38">
        <v>12.8</v>
      </c>
      <c r="X38">
        <v>10.9</v>
      </c>
      <c r="Y38">
        <v>9.8000000000000007</v>
      </c>
      <c r="Z38">
        <v>10.199999999999999</v>
      </c>
      <c r="AA38">
        <v>11.8</v>
      </c>
      <c r="AB38">
        <v>14</v>
      </c>
      <c r="AC38">
        <v>15.8</v>
      </c>
      <c r="AD38">
        <v>16.8</v>
      </c>
      <c r="AE38">
        <v>17.2</v>
      </c>
    </row>
    <row r="39" spans="5:31" x14ac:dyDescent="0.25">
      <c r="E39">
        <v>18</v>
      </c>
      <c r="F39">
        <v>11.4</v>
      </c>
      <c r="G39">
        <v>12.9</v>
      </c>
      <c r="H39">
        <v>14.4</v>
      </c>
      <c r="I39">
        <v>15.5</v>
      </c>
      <c r="J39">
        <v>15.9</v>
      </c>
      <c r="K39">
        <v>16</v>
      </c>
      <c r="L39">
        <v>15.9</v>
      </c>
      <c r="M39">
        <v>15.6</v>
      </c>
      <c r="N39">
        <v>14.7</v>
      </c>
      <c r="O39">
        <v>13.3</v>
      </c>
      <c r="P39">
        <v>11.7</v>
      </c>
      <c r="Q39">
        <v>10.9</v>
      </c>
      <c r="T39">
        <v>16.899999999999999</v>
      </c>
      <c r="U39">
        <v>16.3</v>
      </c>
      <c r="V39">
        <v>15.1</v>
      </c>
      <c r="W39">
        <v>13.1</v>
      </c>
      <c r="X39">
        <v>11.2</v>
      </c>
      <c r="Y39">
        <v>10.199999999999999</v>
      </c>
      <c r="Z39">
        <v>10.6</v>
      </c>
      <c r="AA39">
        <v>12.2</v>
      </c>
      <c r="AB39">
        <v>14.2</v>
      </c>
      <c r="AC39">
        <v>15.8</v>
      </c>
      <c r="AD39">
        <v>16.7</v>
      </c>
      <c r="AE39">
        <v>17</v>
      </c>
    </row>
    <row r="40" spans="5:31" x14ac:dyDescent="0.25">
      <c r="E40">
        <v>16</v>
      </c>
      <c r="F40">
        <v>11.8</v>
      </c>
      <c r="G40">
        <v>13.2</v>
      </c>
      <c r="H40">
        <v>14.6</v>
      </c>
      <c r="I40">
        <v>15.6</v>
      </c>
      <c r="J40">
        <v>15.8</v>
      </c>
      <c r="K40">
        <v>15.8</v>
      </c>
      <c r="L40">
        <v>15.7</v>
      </c>
      <c r="M40">
        <v>15.6</v>
      </c>
      <c r="N40">
        <v>14.9</v>
      </c>
      <c r="O40">
        <v>13.6</v>
      </c>
      <c r="P40">
        <v>12.1</v>
      </c>
      <c r="Q40">
        <v>11.4</v>
      </c>
      <c r="T40">
        <v>16.8</v>
      </c>
      <c r="U40">
        <v>16.3</v>
      </c>
      <c r="V40">
        <v>15.2</v>
      </c>
      <c r="W40">
        <v>13.4</v>
      </c>
      <c r="X40">
        <v>11.6</v>
      </c>
      <c r="Y40">
        <v>10.7</v>
      </c>
      <c r="Z40">
        <v>11</v>
      </c>
      <c r="AA40">
        <v>12.5</v>
      </c>
      <c r="AB40">
        <v>14.4</v>
      </c>
      <c r="AC40">
        <v>15.8</v>
      </c>
      <c r="AD40">
        <v>16.600000000000001</v>
      </c>
      <c r="AE40">
        <v>16.8</v>
      </c>
    </row>
    <row r="41" spans="5:31" x14ac:dyDescent="0.25">
      <c r="E41">
        <v>14</v>
      </c>
      <c r="F41">
        <v>12.2</v>
      </c>
      <c r="G41">
        <v>13.5</v>
      </c>
      <c r="H41">
        <v>14.7</v>
      </c>
      <c r="I41">
        <v>15.6</v>
      </c>
      <c r="J41">
        <v>15.7</v>
      </c>
      <c r="K41">
        <v>15.6</v>
      </c>
      <c r="L41">
        <v>15.6</v>
      </c>
      <c r="M41">
        <v>15.5</v>
      </c>
      <c r="N41">
        <v>15</v>
      </c>
      <c r="O41">
        <v>13.8</v>
      </c>
      <c r="P41">
        <v>12.5</v>
      </c>
      <c r="Q41">
        <v>11.8</v>
      </c>
      <c r="T41">
        <v>16.600000000000001</v>
      </c>
      <c r="U41">
        <v>16.2</v>
      </c>
      <c r="V41">
        <v>15.3</v>
      </c>
      <c r="W41">
        <v>13.6</v>
      </c>
      <c r="X41">
        <v>12</v>
      </c>
      <c r="Y41">
        <v>11.1</v>
      </c>
      <c r="Z41">
        <v>11.4</v>
      </c>
      <c r="AA41">
        <v>12.8</v>
      </c>
      <c r="AB41">
        <v>14.5</v>
      </c>
      <c r="AC41">
        <v>15.8</v>
      </c>
      <c r="AD41">
        <v>16.399999999999999</v>
      </c>
      <c r="AE41">
        <v>16.600000000000001</v>
      </c>
    </row>
    <row r="42" spans="5:31" x14ac:dyDescent="0.25">
      <c r="E42">
        <v>12</v>
      </c>
      <c r="F42">
        <v>12.6</v>
      </c>
      <c r="G42">
        <v>13.8</v>
      </c>
      <c r="H42">
        <v>14.9</v>
      </c>
      <c r="I42">
        <v>15.5</v>
      </c>
      <c r="J42">
        <v>15.5</v>
      </c>
      <c r="K42">
        <v>15.3</v>
      </c>
      <c r="L42">
        <v>15.3</v>
      </c>
      <c r="M42">
        <v>15.4</v>
      </c>
      <c r="N42">
        <v>15.1</v>
      </c>
      <c r="O42">
        <v>14.1</v>
      </c>
      <c r="P42">
        <v>12.9</v>
      </c>
      <c r="Q42">
        <v>12.2</v>
      </c>
      <c r="T42">
        <v>16.399999999999999</v>
      </c>
      <c r="U42">
        <v>16.2</v>
      </c>
      <c r="V42">
        <v>15.4</v>
      </c>
      <c r="W42">
        <v>13.9</v>
      </c>
      <c r="X42">
        <v>12.3</v>
      </c>
      <c r="Y42">
        <v>11.5</v>
      </c>
      <c r="Z42">
        <v>11.8</v>
      </c>
      <c r="AA42">
        <v>13.1</v>
      </c>
      <c r="AB42">
        <v>14.7</v>
      </c>
      <c r="AC42">
        <v>15.8</v>
      </c>
      <c r="AD42">
        <v>16.2</v>
      </c>
      <c r="AE42">
        <v>16.3</v>
      </c>
    </row>
    <row r="43" spans="5:31" x14ac:dyDescent="0.25">
      <c r="E43">
        <v>10</v>
      </c>
      <c r="F43">
        <v>13</v>
      </c>
      <c r="G43">
        <v>14.1</v>
      </c>
      <c r="H43">
        <v>15.1</v>
      </c>
      <c r="I43">
        <v>15.5</v>
      </c>
      <c r="J43">
        <v>15.3</v>
      </c>
      <c r="K43">
        <v>15.1</v>
      </c>
      <c r="L43">
        <v>15.1</v>
      </c>
      <c r="M43">
        <v>15.3</v>
      </c>
      <c r="N43">
        <v>15.1</v>
      </c>
      <c r="O43">
        <v>14.3</v>
      </c>
      <c r="P43">
        <v>13.2</v>
      </c>
      <c r="Q43">
        <v>12.7</v>
      </c>
      <c r="T43">
        <v>16.100000000000001</v>
      </c>
      <c r="U43">
        <v>16</v>
      </c>
      <c r="V43">
        <v>15.4</v>
      </c>
      <c r="W43">
        <v>14.1</v>
      </c>
      <c r="X43">
        <v>12.7</v>
      </c>
      <c r="Y43">
        <v>11.9</v>
      </c>
      <c r="Z43">
        <v>12.2</v>
      </c>
      <c r="AA43">
        <v>13.4</v>
      </c>
      <c r="AB43">
        <v>14.8</v>
      </c>
      <c r="AC43">
        <v>15.7</v>
      </c>
      <c r="AD43">
        <v>16</v>
      </c>
      <c r="AE43">
        <v>16.100000000000001</v>
      </c>
    </row>
    <row r="44" spans="5:31" x14ac:dyDescent="0.25">
      <c r="E44">
        <v>8</v>
      </c>
      <c r="F44">
        <v>13.4</v>
      </c>
      <c r="G44">
        <v>14.4</v>
      </c>
      <c r="H44">
        <v>15.2</v>
      </c>
      <c r="I44">
        <v>15.4</v>
      </c>
      <c r="J44">
        <v>15.1</v>
      </c>
      <c r="K44">
        <v>14.8</v>
      </c>
      <c r="L44">
        <v>14.9</v>
      </c>
      <c r="M44">
        <v>15.2</v>
      </c>
      <c r="N44">
        <v>15.2</v>
      </c>
      <c r="O44">
        <v>14.5</v>
      </c>
      <c r="P44">
        <v>13.6</v>
      </c>
      <c r="Q44">
        <v>13.1</v>
      </c>
      <c r="T44">
        <v>15.9</v>
      </c>
      <c r="U44">
        <v>15.9</v>
      </c>
      <c r="V44">
        <v>15.5</v>
      </c>
      <c r="W44">
        <v>14.3</v>
      </c>
      <c r="X44">
        <v>13</v>
      </c>
      <c r="Y44">
        <v>12.2</v>
      </c>
      <c r="Z44">
        <v>12.5</v>
      </c>
      <c r="AA44">
        <v>13.6</v>
      </c>
      <c r="AB44">
        <v>14.9</v>
      </c>
      <c r="AC44">
        <v>15.7</v>
      </c>
      <c r="AD44">
        <v>15.8</v>
      </c>
      <c r="AE44">
        <v>15.8</v>
      </c>
    </row>
    <row r="45" spans="5:31" x14ac:dyDescent="0.25">
      <c r="E45">
        <v>6</v>
      </c>
      <c r="F45">
        <v>13.8</v>
      </c>
      <c r="G45">
        <v>14.6</v>
      </c>
      <c r="H45">
        <v>15.3</v>
      </c>
      <c r="I45">
        <v>15.3</v>
      </c>
      <c r="J45">
        <v>14.9</v>
      </c>
      <c r="K45">
        <v>14.6</v>
      </c>
      <c r="L45">
        <v>14.7</v>
      </c>
      <c r="M45">
        <v>15.1</v>
      </c>
      <c r="N45">
        <v>15.2</v>
      </c>
      <c r="O45">
        <v>14.7</v>
      </c>
      <c r="P45">
        <v>13.9</v>
      </c>
      <c r="Q45">
        <v>13.4</v>
      </c>
      <c r="T45">
        <v>15.6</v>
      </c>
      <c r="U45">
        <v>15.8</v>
      </c>
      <c r="V45">
        <v>15.5</v>
      </c>
      <c r="W45">
        <v>14.5</v>
      </c>
      <c r="X45">
        <v>13.3</v>
      </c>
      <c r="Y45">
        <v>12.6</v>
      </c>
      <c r="Z45">
        <v>12.9</v>
      </c>
      <c r="AA45">
        <v>13.9</v>
      </c>
      <c r="AB45">
        <v>15</v>
      </c>
      <c r="AC45">
        <v>15.6</v>
      </c>
      <c r="AD45">
        <v>15.6</v>
      </c>
      <c r="AE45">
        <v>15.5</v>
      </c>
    </row>
    <row r="46" spans="5:31" x14ac:dyDescent="0.25">
      <c r="E46">
        <v>4</v>
      </c>
      <c r="F46">
        <v>14.1</v>
      </c>
      <c r="G46">
        <v>14.9</v>
      </c>
      <c r="H46">
        <v>15.3</v>
      </c>
      <c r="I46">
        <v>15.3</v>
      </c>
      <c r="J46">
        <v>14.7</v>
      </c>
      <c r="K46">
        <v>14.3</v>
      </c>
      <c r="L46">
        <v>14.4</v>
      </c>
      <c r="M46">
        <v>14.9</v>
      </c>
      <c r="N46">
        <v>15.2</v>
      </c>
      <c r="O46">
        <v>14.9</v>
      </c>
      <c r="P46">
        <v>14.2</v>
      </c>
      <c r="Q46">
        <v>13.8</v>
      </c>
      <c r="T46">
        <v>15.3</v>
      </c>
      <c r="U46">
        <v>15.6</v>
      </c>
      <c r="V46">
        <v>15.5</v>
      </c>
      <c r="W46">
        <v>14.7</v>
      </c>
      <c r="X46">
        <v>13.6</v>
      </c>
      <c r="Y46">
        <v>13</v>
      </c>
      <c r="Z46">
        <v>13.2</v>
      </c>
      <c r="AA46">
        <v>14.1</v>
      </c>
      <c r="AB46">
        <v>15.1</v>
      </c>
      <c r="AC46">
        <v>15.5</v>
      </c>
      <c r="AD46">
        <v>15.3</v>
      </c>
      <c r="AE46">
        <v>15.2</v>
      </c>
    </row>
    <row r="47" spans="5:31" x14ac:dyDescent="0.25">
      <c r="E47">
        <v>2</v>
      </c>
      <c r="F47">
        <v>14.4</v>
      </c>
      <c r="G47">
        <v>15.1</v>
      </c>
      <c r="H47">
        <v>15.4</v>
      </c>
      <c r="I47">
        <v>15.1</v>
      </c>
      <c r="J47">
        <v>14.4</v>
      </c>
      <c r="K47">
        <v>14</v>
      </c>
      <c r="L47">
        <v>14.1</v>
      </c>
      <c r="M47">
        <v>14.7</v>
      </c>
      <c r="N47">
        <v>15.2</v>
      </c>
      <c r="O47">
        <v>15.1</v>
      </c>
      <c r="P47">
        <v>14.5</v>
      </c>
      <c r="Q47">
        <v>14.2</v>
      </c>
      <c r="T47">
        <v>15.1</v>
      </c>
      <c r="U47">
        <v>15.5</v>
      </c>
      <c r="V47">
        <v>15.5</v>
      </c>
      <c r="W47">
        <v>14.9</v>
      </c>
      <c r="X47">
        <v>13.9</v>
      </c>
      <c r="Y47">
        <v>13.3</v>
      </c>
      <c r="Z47">
        <v>13.5</v>
      </c>
      <c r="AA47">
        <v>14.4</v>
      </c>
      <c r="AB47">
        <v>15.1</v>
      </c>
      <c r="AC47">
        <v>15.4</v>
      </c>
      <c r="AD47">
        <v>15.1</v>
      </c>
      <c r="AE47">
        <v>14.9</v>
      </c>
    </row>
    <row r="48" spans="5:31" x14ac:dyDescent="0.25">
      <c r="E48">
        <v>0</v>
      </c>
      <c r="F48">
        <v>14.8</v>
      </c>
      <c r="G48">
        <v>15.3</v>
      </c>
      <c r="H48">
        <v>15.5</v>
      </c>
      <c r="I48">
        <v>15</v>
      </c>
      <c r="J48">
        <v>14.2</v>
      </c>
      <c r="K48">
        <v>13.6</v>
      </c>
      <c r="L48">
        <v>13.8</v>
      </c>
      <c r="M48">
        <v>14.6</v>
      </c>
      <c r="N48">
        <v>15.2</v>
      </c>
      <c r="O48">
        <v>15.3</v>
      </c>
      <c r="P48">
        <v>14.8</v>
      </c>
      <c r="Q48">
        <v>14.5</v>
      </c>
      <c r="T48">
        <v>14.8</v>
      </c>
      <c r="U48">
        <v>15.3</v>
      </c>
      <c r="V48">
        <v>15.5</v>
      </c>
      <c r="W48">
        <v>15</v>
      </c>
      <c r="X48">
        <v>14.2</v>
      </c>
      <c r="Y48">
        <v>13.6</v>
      </c>
      <c r="Z48">
        <v>13.8</v>
      </c>
      <c r="AA48">
        <v>14.6</v>
      </c>
      <c r="AB48">
        <v>15.2</v>
      </c>
      <c r="AC48">
        <v>15.3</v>
      </c>
      <c r="AD48">
        <v>14.8</v>
      </c>
      <c r="AE48">
        <v>14.5</v>
      </c>
    </row>
    <row r="56" spans="5:31" x14ac:dyDescent="0.25">
      <c r="E56" s="4" t="s">
        <v>57</v>
      </c>
      <c r="J56">
        <v>2.4508999999999999</v>
      </c>
    </row>
    <row r="57" spans="5:31" x14ac:dyDescent="0.25">
      <c r="E57" t="s">
        <v>43</v>
      </c>
      <c r="T57" t="s">
        <v>44</v>
      </c>
    </row>
    <row r="58" spans="5:31" x14ac:dyDescent="0.25">
      <c r="E58" t="s">
        <v>24</v>
      </c>
      <c r="F58" t="s">
        <v>45</v>
      </c>
      <c r="G58" t="s">
        <v>46</v>
      </c>
      <c r="H58" t="s">
        <v>47</v>
      </c>
      <c r="I58" t="s">
        <v>48</v>
      </c>
      <c r="J58" t="s">
        <v>49</v>
      </c>
      <c r="K58" t="s">
        <v>50</v>
      </c>
      <c r="L58" t="s">
        <v>51</v>
      </c>
      <c r="M58" t="s">
        <v>52</v>
      </c>
      <c r="N58" t="s">
        <v>53</v>
      </c>
      <c r="O58" t="s">
        <v>54</v>
      </c>
      <c r="P58" t="s">
        <v>55</v>
      </c>
      <c r="Q58" t="s">
        <v>56</v>
      </c>
      <c r="T58" t="s">
        <v>45</v>
      </c>
      <c r="U58" t="s">
        <v>46</v>
      </c>
      <c r="V58" t="s">
        <v>47</v>
      </c>
      <c r="W58" t="s">
        <v>48</v>
      </c>
      <c r="X58" t="s">
        <v>49</v>
      </c>
      <c r="Y58" t="s">
        <v>50</v>
      </c>
      <c r="Z58" t="s">
        <v>51</v>
      </c>
      <c r="AA58" t="s">
        <v>52</v>
      </c>
      <c r="AB58" t="s">
        <v>53</v>
      </c>
      <c r="AC58" t="s">
        <v>54</v>
      </c>
      <c r="AD58" t="s">
        <v>55</v>
      </c>
      <c r="AE58" t="s">
        <v>56</v>
      </c>
    </row>
    <row r="59" spans="5:31" x14ac:dyDescent="0.25">
      <c r="E59">
        <v>70</v>
      </c>
      <c r="F59">
        <f>+$J$56*F13</f>
        <v>0</v>
      </c>
      <c r="G59">
        <f t="shared" ref="G59:Q59" si="0">+$J$56*G13</f>
        <v>2.6959900000000001</v>
      </c>
      <c r="H59">
        <f t="shared" si="0"/>
        <v>10.29378</v>
      </c>
      <c r="I59">
        <f t="shared" si="0"/>
        <v>23.038460000000001</v>
      </c>
      <c r="J59">
        <f t="shared" si="0"/>
        <v>35.292960000000001</v>
      </c>
      <c r="K59">
        <f t="shared" si="0"/>
        <v>42.400570000000002</v>
      </c>
      <c r="L59">
        <f t="shared" si="0"/>
        <v>39.459490000000002</v>
      </c>
      <c r="M59">
        <f t="shared" si="0"/>
        <v>27.940259999999999</v>
      </c>
      <c r="N59">
        <f t="shared" si="0"/>
        <v>14.950489999999999</v>
      </c>
      <c r="O59">
        <f t="shared" si="0"/>
        <v>4.9017999999999997</v>
      </c>
      <c r="P59">
        <f t="shared" si="0"/>
        <v>0</v>
      </c>
      <c r="Q59">
        <f t="shared" si="0"/>
        <v>0</v>
      </c>
      <c r="T59">
        <f t="shared" ref="T59:AE59" si="1">+$J$56*T13</f>
        <v>41.420209999999997</v>
      </c>
      <c r="U59">
        <f t="shared" si="1"/>
        <v>28.675529999999995</v>
      </c>
      <c r="V59">
        <f t="shared" si="1"/>
        <v>15.68576</v>
      </c>
      <c r="W59">
        <f t="shared" si="1"/>
        <v>4.9017999999999997</v>
      </c>
      <c r="X59">
        <f t="shared" si="1"/>
        <v>0.24509</v>
      </c>
      <c r="Y59">
        <f t="shared" si="1"/>
        <v>0</v>
      </c>
      <c r="Z59">
        <f t="shared" si="1"/>
        <v>0</v>
      </c>
      <c r="AA59">
        <f t="shared" si="1"/>
        <v>2.20581</v>
      </c>
      <c r="AB59">
        <f t="shared" si="1"/>
        <v>10.78396</v>
      </c>
      <c r="AC59">
        <f t="shared" si="1"/>
        <v>23.528639999999999</v>
      </c>
      <c r="AD59">
        <f t="shared" si="1"/>
        <v>37.253679999999996</v>
      </c>
      <c r="AE59">
        <f t="shared" si="1"/>
        <v>45.341649999999994</v>
      </c>
    </row>
    <row r="60" spans="5:31" x14ac:dyDescent="0.25">
      <c r="E60">
        <v>68</v>
      </c>
      <c r="F60">
        <f t="shared" ref="F60:Q60" si="2">+$J$56*F14</f>
        <v>0</v>
      </c>
      <c r="G60">
        <f t="shared" si="2"/>
        <v>3.6763499999999998</v>
      </c>
      <c r="H60">
        <f t="shared" si="2"/>
        <v>11.76432</v>
      </c>
      <c r="I60">
        <f t="shared" si="2"/>
        <v>24.018820000000002</v>
      </c>
      <c r="J60">
        <f t="shared" si="2"/>
        <v>35.292960000000001</v>
      </c>
      <c r="K60">
        <f t="shared" si="2"/>
        <v>41.91039</v>
      </c>
      <c r="L60">
        <f t="shared" si="2"/>
        <v>38.96931</v>
      </c>
      <c r="M60">
        <f t="shared" si="2"/>
        <v>28.675529999999995</v>
      </c>
      <c r="N60">
        <f t="shared" si="2"/>
        <v>16.175939999999997</v>
      </c>
      <c r="O60">
        <f t="shared" si="2"/>
        <v>5.8821599999999998</v>
      </c>
      <c r="P60">
        <f t="shared" si="2"/>
        <v>0.73526999999999998</v>
      </c>
      <c r="Q60">
        <f t="shared" si="2"/>
        <v>0</v>
      </c>
      <c r="T60">
        <f t="shared" ref="T60:AE60" si="3">+$J$56*T14</f>
        <v>40.930029999999995</v>
      </c>
      <c r="U60">
        <f t="shared" si="3"/>
        <v>29.410799999999998</v>
      </c>
      <c r="V60">
        <f t="shared" si="3"/>
        <v>16.911210000000001</v>
      </c>
      <c r="W60">
        <f t="shared" si="3"/>
        <v>5.8821599999999998</v>
      </c>
      <c r="X60">
        <f t="shared" si="3"/>
        <v>0.73526999999999998</v>
      </c>
      <c r="Y60">
        <f t="shared" si="3"/>
        <v>0</v>
      </c>
      <c r="Z60">
        <f t="shared" si="3"/>
        <v>0</v>
      </c>
      <c r="AA60">
        <f t="shared" si="3"/>
        <v>3.1861699999999997</v>
      </c>
      <c r="AB60">
        <f t="shared" si="3"/>
        <v>12.009410000000001</v>
      </c>
      <c r="AC60">
        <f t="shared" si="3"/>
        <v>24.509</v>
      </c>
      <c r="AD60">
        <f t="shared" si="3"/>
        <v>37.49877</v>
      </c>
      <c r="AE60">
        <f t="shared" si="3"/>
        <v>44.606379999999994</v>
      </c>
    </row>
    <row r="61" spans="5:31" x14ac:dyDescent="0.25">
      <c r="E61">
        <v>66</v>
      </c>
      <c r="F61">
        <f t="shared" ref="F61:Q61" si="4">+$J$56*F15</f>
        <v>0.49018</v>
      </c>
      <c r="G61">
        <f t="shared" si="4"/>
        <v>4.9017999999999997</v>
      </c>
      <c r="H61">
        <f t="shared" si="4"/>
        <v>12.989769999999998</v>
      </c>
      <c r="I61">
        <f t="shared" si="4"/>
        <v>24.754089999999998</v>
      </c>
      <c r="J61">
        <f t="shared" si="4"/>
        <v>35.538049999999998</v>
      </c>
      <c r="K61">
        <f t="shared" si="4"/>
        <v>41.420209999999997</v>
      </c>
      <c r="L61">
        <f t="shared" si="4"/>
        <v>38.724220000000003</v>
      </c>
      <c r="M61">
        <f t="shared" si="4"/>
        <v>29.410799999999998</v>
      </c>
      <c r="N61">
        <f t="shared" si="4"/>
        <v>17.401389999999999</v>
      </c>
      <c r="O61">
        <f t="shared" si="4"/>
        <v>7.1076099999999993</v>
      </c>
      <c r="P61">
        <f t="shared" si="4"/>
        <v>1.47054</v>
      </c>
      <c r="Q61">
        <f t="shared" si="4"/>
        <v>0</v>
      </c>
      <c r="T61">
        <f t="shared" ref="T61:AE61" si="5">+$J$56*T15</f>
        <v>40.930029999999995</v>
      </c>
      <c r="U61">
        <f t="shared" si="5"/>
        <v>29.900979999999997</v>
      </c>
      <c r="V61">
        <f t="shared" si="5"/>
        <v>18.136659999999999</v>
      </c>
      <c r="W61">
        <f t="shared" si="5"/>
        <v>7.1076099999999993</v>
      </c>
      <c r="X61">
        <f t="shared" si="5"/>
        <v>1.47054</v>
      </c>
      <c r="Y61">
        <f t="shared" si="5"/>
        <v>0</v>
      </c>
      <c r="Z61">
        <f t="shared" si="5"/>
        <v>0.49018</v>
      </c>
      <c r="AA61">
        <f t="shared" si="5"/>
        <v>4.1665299999999998</v>
      </c>
      <c r="AB61">
        <f t="shared" si="5"/>
        <v>12.989769999999998</v>
      </c>
      <c r="AC61">
        <f t="shared" si="5"/>
        <v>25.489359999999998</v>
      </c>
      <c r="AD61">
        <f t="shared" si="5"/>
        <v>37.49877</v>
      </c>
      <c r="AE61">
        <f t="shared" si="5"/>
        <v>44.116199999999999</v>
      </c>
    </row>
    <row r="62" spans="5:31" x14ac:dyDescent="0.25">
      <c r="E62">
        <v>64</v>
      </c>
      <c r="F62">
        <f t="shared" ref="F62:Q62" si="6">+$J$56*F16</f>
        <v>1.47054</v>
      </c>
      <c r="G62">
        <f t="shared" si="6"/>
        <v>5.8821599999999998</v>
      </c>
      <c r="H62">
        <f t="shared" si="6"/>
        <v>14.215219999999999</v>
      </c>
      <c r="I62">
        <f t="shared" si="6"/>
        <v>25.734449999999999</v>
      </c>
      <c r="J62">
        <f t="shared" si="6"/>
        <v>36.028229999999994</v>
      </c>
      <c r="K62">
        <f t="shared" si="6"/>
        <v>41.17512</v>
      </c>
      <c r="L62">
        <f t="shared" si="6"/>
        <v>38.724220000000003</v>
      </c>
      <c r="M62">
        <f t="shared" si="6"/>
        <v>29.900979999999997</v>
      </c>
      <c r="N62">
        <f t="shared" si="6"/>
        <v>18.38175</v>
      </c>
      <c r="O62">
        <f t="shared" si="6"/>
        <v>8.5781499999999991</v>
      </c>
      <c r="P62">
        <f t="shared" si="6"/>
        <v>2.4508999999999999</v>
      </c>
      <c r="Q62">
        <f t="shared" si="6"/>
        <v>0.49018</v>
      </c>
      <c r="T62">
        <f t="shared" ref="T62:AE62" si="7">+$J$56*T16</f>
        <v>40.930029999999995</v>
      </c>
      <c r="U62">
        <f t="shared" si="7"/>
        <v>30.881339999999998</v>
      </c>
      <c r="V62">
        <f t="shared" si="7"/>
        <v>19.362110000000001</v>
      </c>
      <c r="W62">
        <f t="shared" si="7"/>
        <v>8.3330599999999997</v>
      </c>
      <c r="X62">
        <f t="shared" si="7"/>
        <v>2.4508999999999999</v>
      </c>
      <c r="Y62">
        <f t="shared" si="7"/>
        <v>0.49018</v>
      </c>
      <c r="Z62">
        <f t="shared" si="7"/>
        <v>1.2254499999999999</v>
      </c>
      <c r="AA62">
        <f t="shared" si="7"/>
        <v>5.3919800000000002</v>
      </c>
      <c r="AB62">
        <f t="shared" si="7"/>
        <v>14.46031</v>
      </c>
      <c r="AC62">
        <f t="shared" si="7"/>
        <v>26.224629999999998</v>
      </c>
      <c r="AD62">
        <f t="shared" si="7"/>
        <v>37.988949999999996</v>
      </c>
      <c r="AE62">
        <f t="shared" si="7"/>
        <v>43.871109999999994</v>
      </c>
    </row>
    <row r="63" spans="5:31" x14ac:dyDescent="0.25">
      <c r="E63">
        <v>62</v>
      </c>
      <c r="F63">
        <f t="shared" ref="F63:Q63" si="8">+$J$56*F17</f>
        <v>2.20581</v>
      </c>
      <c r="G63">
        <f t="shared" si="8"/>
        <v>7.1076099999999993</v>
      </c>
      <c r="H63">
        <f t="shared" si="8"/>
        <v>15.440669999999999</v>
      </c>
      <c r="I63">
        <f t="shared" si="8"/>
        <v>26.71481</v>
      </c>
      <c r="J63">
        <f t="shared" si="8"/>
        <v>36.273319999999998</v>
      </c>
      <c r="K63">
        <f t="shared" si="8"/>
        <v>41.17512</v>
      </c>
      <c r="L63">
        <f t="shared" si="8"/>
        <v>38.96931</v>
      </c>
      <c r="M63">
        <f t="shared" si="8"/>
        <v>30.636249999999997</v>
      </c>
      <c r="N63">
        <f t="shared" si="8"/>
        <v>19.607199999999999</v>
      </c>
      <c r="O63">
        <f t="shared" si="8"/>
        <v>9.8035999999999994</v>
      </c>
      <c r="P63">
        <f t="shared" si="8"/>
        <v>3.4312599999999995</v>
      </c>
      <c r="Q63">
        <f t="shared" si="8"/>
        <v>1.2254499999999999</v>
      </c>
      <c r="T63">
        <f t="shared" ref="T63:AE63" si="9">+$J$56*T17</f>
        <v>41.17512</v>
      </c>
      <c r="U63">
        <f t="shared" si="9"/>
        <v>31.616609999999998</v>
      </c>
      <c r="V63">
        <f t="shared" si="9"/>
        <v>20.342470000000002</v>
      </c>
      <c r="W63">
        <f t="shared" si="9"/>
        <v>9.5585100000000001</v>
      </c>
      <c r="X63">
        <f t="shared" si="9"/>
        <v>3.4312599999999995</v>
      </c>
      <c r="Y63">
        <f t="shared" si="9"/>
        <v>1.2254499999999999</v>
      </c>
      <c r="Z63">
        <f t="shared" si="9"/>
        <v>1.96072</v>
      </c>
      <c r="AA63">
        <f t="shared" si="9"/>
        <v>6.3723399999999994</v>
      </c>
      <c r="AB63">
        <f t="shared" si="9"/>
        <v>15.440669999999999</v>
      </c>
      <c r="AC63">
        <f t="shared" si="9"/>
        <v>27.204989999999999</v>
      </c>
      <c r="AD63">
        <f t="shared" si="9"/>
        <v>38.23404</v>
      </c>
      <c r="AE63">
        <f t="shared" si="9"/>
        <v>43.871109999999994</v>
      </c>
    </row>
    <row r="64" spans="5:31" x14ac:dyDescent="0.25">
      <c r="E64">
        <v>60</v>
      </c>
      <c r="F64">
        <f t="shared" ref="F64:Q64" si="10">+$J$56*F18</f>
        <v>3.1861699999999997</v>
      </c>
      <c r="G64">
        <f t="shared" si="10"/>
        <v>8.3330599999999997</v>
      </c>
      <c r="H64">
        <f t="shared" si="10"/>
        <v>16.666119999999999</v>
      </c>
      <c r="I64">
        <f t="shared" si="10"/>
        <v>27.450079999999996</v>
      </c>
      <c r="J64">
        <f t="shared" si="10"/>
        <v>36.518409999999996</v>
      </c>
      <c r="K64">
        <f t="shared" si="10"/>
        <v>41.17512</v>
      </c>
      <c r="L64">
        <f t="shared" si="10"/>
        <v>39.214399999999998</v>
      </c>
      <c r="M64">
        <f t="shared" si="10"/>
        <v>31.37152</v>
      </c>
      <c r="N64">
        <f t="shared" si="10"/>
        <v>20.58756</v>
      </c>
      <c r="O64">
        <f t="shared" si="10"/>
        <v>10.78396</v>
      </c>
      <c r="P64">
        <f t="shared" si="10"/>
        <v>4.4116200000000001</v>
      </c>
      <c r="Q64">
        <f t="shared" si="10"/>
        <v>2.20581</v>
      </c>
      <c r="T64">
        <f t="shared" ref="T64:AE64" si="11">+$J$56*T18</f>
        <v>41.420209999999997</v>
      </c>
      <c r="U64">
        <f t="shared" si="11"/>
        <v>32.351879999999994</v>
      </c>
      <c r="V64">
        <f t="shared" si="11"/>
        <v>21.567920000000001</v>
      </c>
      <c r="W64">
        <f t="shared" si="11"/>
        <v>10.78396</v>
      </c>
      <c r="X64">
        <f t="shared" si="11"/>
        <v>4.4116200000000001</v>
      </c>
      <c r="Y64">
        <f t="shared" si="11"/>
        <v>1.96072</v>
      </c>
      <c r="Z64">
        <f t="shared" si="11"/>
        <v>2.9410799999999999</v>
      </c>
      <c r="AA64">
        <f t="shared" si="11"/>
        <v>7.5977899999999998</v>
      </c>
      <c r="AB64">
        <f t="shared" si="11"/>
        <v>16.666119999999999</v>
      </c>
      <c r="AC64">
        <f t="shared" si="11"/>
        <v>28.18535</v>
      </c>
      <c r="AD64">
        <f t="shared" si="11"/>
        <v>38.724220000000003</v>
      </c>
      <c r="AE64">
        <f t="shared" si="11"/>
        <v>43.871109999999994</v>
      </c>
    </row>
    <row r="65" spans="5:31" x14ac:dyDescent="0.25">
      <c r="E65">
        <v>58</v>
      </c>
      <c r="F65">
        <f t="shared" ref="F65:Q65" si="12">+$J$56*F19</f>
        <v>4.4116200000000001</v>
      </c>
      <c r="G65">
        <f t="shared" si="12"/>
        <v>9.5585100000000001</v>
      </c>
      <c r="H65">
        <f t="shared" si="12"/>
        <v>17.64648</v>
      </c>
      <c r="I65">
        <f t="shared" si="12"/>
        <v>28.430439999999997</v>
      </c>
      <c r="J65">
        <f t="shared" si="12"/>
        <v>37.008589999999998</v>
      </c>
      <c r="K65">
        <f t="shared" si="12"/>
        <v>41.420209999999997</v>
      </c>
      <c r="L65">
        <f t="shared" si="12"/>
        <v>39.459490000000002</v>
      </c>
      <c r="M65">
        <f t="shared" si="12"/>
        <v>32.106789999999997</v>
      </c>
      <c r="N65">
        <f t="shared" si="12"/>
        <v>21.813009999999998</v>
      </c>
      <c r="O65">
        <f t="shared" si="12"/>
        <v>12.009410000000001</v>
      </c>
      <c r="P65">
        <f t="shared" si="12"/>
        <v>5.3919800000000002</v>
      </c>
      <c r="Q65">
        <f t="shared" si="12"/>
        <v>3.1861699999999997</v>
      </c>
      <c r="T65">
        <f t="shared" ref="T65:AE65" si="13">+$J$56*T19</f>
        <v>41.665299999999995</v>
      </c>
      <c r="U65">
        <f t="shared" si="13"/>
        <v>33.087150000000001</v>
      </c>
      <c r="V65">
        <f t="shared" si="13"/>
        <v>22.548279999999998</v>
      </c>
      <c r="W65">
        <f t="shared" si="13"/>
        <v>12.009410000000001</v>
      </c>
      <c r="X65">
        <f t="shared" si="13"/>
        <v>5.3919800000000002</v>
      </c>
      <c r="Y65">
        <f t="shared" si="13"/>
        <v>2.9410799999999999</v>
      </c>
      <c r="Z65">
        <f t="shared" si="13"/>
        <v>3.92144</v>
      </c>
      <c r="AA65">
        <f t="shared" si="13"/>
        <v>8.8232400000000002</v>
      </c>
      <c r="AB65">
        <f t="shared" si="13"/>
        <v>17.891569999999998</v>
      </c>
      <c r="AC65">
        <f t="shared" si="13"/>
        <v>28.92062</v>
      </c>
      <c r="AD65">
        <f t="shared" si="13"/>
        <v>39.214399999999998</v>
      </c>
      <c r="AE65">
        <f t="shared" si="13"/>
        <v>44.116199999999999</v>
      </c>
    </row>
    <row r="66" spans="5:31" x14ac:dyDescent="0.25">
      <c r="E66">
        <v>56</v>
      </c>
      <c r="F66">
        <f t="shared" ref="F66:Q66" si="14">+$J$56*F20</f>
        <v>5.3919800000000002</v>
      </c>
      <c r="G66">
        <f t="shared" si="14"/>
        <v>10.78396</v>
      </c>
      <c r="H66">
        <f t="shared" si="14"/>
        <v>18.871929999999999</v>
      </c>
      <c r="I66">
        <f t="shared" si="14"/>
        <v>29.165710000000001</v>
      </c>
      <c r="J66">
        <f t="shared" si="14"/>
        <v>37.49877</v>
      </c>
      <c r="K66">
        <f t="shared" si="14"/>
        <v>41.420209999999997</v>
      </c>
      <c r="L66">
        <f t="shared" si="14"/>
        <v>39.704579999999993</v>
      </c>
      <c r="M66">
        <f t="shared" si="14"/>
        <v>32.596969999999999</v>
      </c>
      <c r="N66">
        <f t="shared" si="14"/>
        <v>22.793369999999999</v>
      </c>
      <c r="O66">
        <f t="shared" si="14"/>
        <v>13.234859999999999</v>
      </c>
      <c r="P66">
        <f t="shared" si="14"/>
        <v>6.6174299999999997</v>
      </c>
      <c r="Q66">
        <f t="shared" si="14"/>
        <v>4.1665299999999998</v>
      </c>
      <c r="T66">
        <f t="shared" ref="T66:AE66" si="15">+$J$56*T20</f>
        <v>41.91039</v>
      </c>
      <c r="U66">
        <f t="shared" si="15"/>
        <v>33.822420000000001</v>
      </c>
      <c r="V66">
        <f t="shared" si="15"/>
        <v>23.528639999999999</v>
      </c>
      <c r="W66">
        <f t="shared" si="15"/>
        <v>13.234859999999999</v>
      </c>
      <c r="X66">
        <f t="shared" si="15"/>
        <v>6.6174299999999997</v>
      </c>
      <c r="Y66">
        <f t="shared" si="15"/>
        <v>3.92144</v>
      </c>
      <c r="Z66">
        <f t="shared" si="15"/>
        <v>4.9017999999999997</v>
      </c>
      <c r="AA66">
        <f t="shared" si="15"/>
        <v>9.8035999999999994</v>
      </c>
      <c r="AB66">
        <f t="shared" si="15"/>
        <v>19.11702</v>
      </c>
      <c r="AC66">
        <f t="shared" si="15"/>
        <v>29.900979999999997</v>
      </c>
      <c r="AD66">
        <f t="shared" si="15"/>
        <v>39.459490000000002</v>
      </c>
      <c r="AE66">
        <f t="shared" si="15"/>
        <v>44.116199999999999</v>
      </c>
    </row>
    <row r="67" spans="5:31" x14ac:dyDescent="0.25">
      <c r="E67">
        <v>54</v>
      </c>
      <c r="F67">
        <f t="shared" ref="F67:Q67" si="16">+$J$56*F21</f>
        <v>6.6174299999999997</v>
      </c>
      <c r="G67">
        <f t="shared" si="16"/>
        <v>12.009410000000001</v>
      </c>
      <c r="H67">
        <f t="shared" si="16"/>
        <v>20.097379999999998</v>
      </c>
      <c r="I67">
        <f t="shared" si="16"/>
        <v>29.900979999999997</v>
      </c>
      <c r="J67">
        <f t="shared" si="16"/>
        <v>37.743859999999998</v>
      </c>
      <c r="K67">
        <f t="shared" si="16"/>
        <v>41.420209999999997</v>
      </c>
      <c r="L67">
        <f t="shared" si="16"/>
        <v>39.704579999999993</v>
      </c>
      <c r="M67">
        <f t="shared" si="16"/>
        <v>33.332239999999999</v>
      </c>
      <c r="N67">
        <f t="shared" si="16"/>
        <v>23.773729999999997</v>
      </c>
      <c r="O67">
        <f t="shared" si="16"/>
        <v>14.46031</v>
      </c>
      <c r="P67">
        <f t="shared" si="16"/>
        <v>7.8428800000000001</v>
      </c>
      <c r="Q67">
        <f t="shared" si="16"/>
        <v>5.14689</v>
      </c>
      <c r="T67">
        <f t="shared" ref="T67:AE67" si="17">+$J$56*T21</f>
        <v>42.155479999999997</v>
      </c>
      <c r="U67">
        <f t="shared" si="17"/>
        <v>34.312599999999996</v>
      </c>
      <c r="V67">
        <f t="shared" si="17"/>
        <v>24.509</v>
      </c>
      <c r="W67">
        <f t="shared" si="17"/>
        <v>14.46031</v>
      </c>
      <c r="X67">
        <f t="shared" si="17"/>
        <v>7.5977899999999998</v>
      </c>
      <c r="Y67">
        <f t="shared" si="17"/>
        <v>4.9017999999999997</v>
      </c>
      <c r="Z67">
        <f t="shared" si="17"/>
        <v>5.8821599999999998</v>
      </c>
      <c r="AA67">
        <f t="shared" si="17"/>
        <v>11.02905</v>
      </c>
      <c r="AB67">
        <f t="shared" si="17"/>
        <v>20.097379999999998</v>
      </c>
      <c r="AC67">
        <f t="shared" si="17"/>
        <v>30.636249999999997</v>
      </c>
      <c r="AD67">
        <f t="shared" si="17"/>
        <v>39.949669999999998</v>
      </c>
      <c r="AE67">
        <f t="shared" si="17"/>
        <v>44.361290000000004</v>
      </c>
    </row>
    <row r="68" spans="5:31" x14ac:dyDescent="0.25">
      <c r="E68">
        <v>52</v>
      </c>
      <c r="F68">
        <f t="shared" ref="F68:Q68" si="18">+$J$56*F22</f>
        <v>7.5977899999999998</v>
      </c>
      <c r="G68">
        <f t="shared" si="18"/>
        <v>13.234859999999999</v>
      </c>
      <c r="H68">
        <f t="shared" si="18"/>
        <v>21.077739999999999</v>
      </c>
      <c r="I68">
        <f t="shared" si="18"/>
        <v>30.881339999999998</v>
      </c>
      <c r="J68">
        <f t="shared" si="18"/>
        <v>38.23404</v>
      </c>
      <c r="K68">
        <f t="shared" si="18"/>
        <v>41.665299999999995</v>
      </c>
      <c r="L68">
        <f t="shared" si="18"/>
        <v>40.194759999999995</v>
      </c>
      <c r="M68">
        <f t="shared" si="18"/>
        <v>33.822420000000001</v>
      </c>
      <c r="N68">
        <f t="shared" si="18"/>
        <v>24.754089999999998</v>
      </c>
      <c r="O68">
        <f t="shared" si="18"/>
        <v>15.68576</v>
      </c>
      <c r="P68">
        <f t="shared" si="18"/>
        <v>9.0683299999999996</v>
      </c>
      <c r="Q68">
        <f t="shared" si="18"/>
        <v>6.3723399999999994</v>
      </c>
      <c r="T68">
        <f t="shared" ref="T68:AE68" si="19">+$J$56*T22</f>
        <v>42.400570000000002</v>
      </c>
      <c r="U68">
        <f t="shared" si="19"/>
        <v>35.047870000000003</v>
      </c>
      <c r="V68">
        <f t="shared" si="19"/>
        <v>25.489359999999998</v>
      </c>
      <c r="W68">
        <f t="shared" si="19"/>
        <v>15.68576</v>
      </c>
      <c r="X68">
        <f t="shared" si="19"/>
        <v>8.8232400000000002</v>
      </c>
      <c r="Y68">
        <f t="shared" si="19"/>
        <v>5.8821599999999998</v>
      </c>
      <c r="Z68">
        <f t="shared" si="19"/>
        <v>7.1076099999999993</v>
      </c>
      <c r="AA68">
        <f t="shared" si="19"/>
        <v>12.2545</v>
      </c>
      <c r="AB68">
        <f t="shared" si="19"/>
        <v>21.322829999999996</v>
      </c>
      <c r="AC68">
        <f t="shared" si="19"/>
        <v>31.37152</v>
      </c>
      <c r="AD68">
        <f t="shared" si="19"/>
        <v>40.194759999999995</v>
      </c>
      <c r="AE68">
        <f t="shared" si="19"/>
        <v>44.361290000000004</v>
      </c>
    </row>
    <row r="69" spans="5:31" x14ac:dyDescent="0.25">
      <c r="E69">
        <v>50</v>
      </c>
      <c r="F69">
        <f t="shared" ref="F69:Q69" si="20">+$J$56*F23</f>
        <v>8.8232400000000002</v>
      </c>
      <c r="G69">
        <f t="shared" si="20"/>
        <v>14.46031</v>
      </c>
      <c r="H69">
        <f t="shared" si="20"/>
        <v>22.303189999999997</v>
      </c>
      <c r="I69">
        <f t="shared" si="20"/>
        <v>31.616609999999998</v>
      </c>
      <c r="J69">
        <f t="shared" si="20"/>
        <v>38.479129999999998</v>
      </c>
      <c r="K69">
        <f t="shared" si="20"/>
        <v>41.665299999999995</v>
      </c>
      <c r="L69">
        <f t="shared" si="20"/>
        <v>40.194759999999995</v>
      </c>
      <c r="M69">
        <f t="shared" si="20"/>
        <v>34.312599999999996</v>
      </c>
      <c r="N69">
        <f t="shared" si="20"/>
        <v>25.734449999999999</v>
      </c>
      <c r="O69">
        <f t="shared" si="20"/>
        <v>16.911210000000001</v>
      </c>
      <c r="P69">
        <f t="shared" si="20"/>
        <v>10.29378</v>
      </c>
      <c r="Q69">
        <f t="shared" si="20"/>
        <v>7.5977899999999998</v>
      </c>
      <c r="T69">
        <f t="shared" ref="T69:AE69" si="21">+$J$56*T23</f>
        <v>42.645659999999992</v>
      </c>
      <c r="U69">
        <f t="shared" si="21"/>
        <v>35.538049999999998</v>
      </c>
      <c r="V69">
        <f t="shared" si="21"/>
        <v>26.71481</v>
      </c>
      <c r="W69">
        <f t="shared" si="21"/>
        <v>16.666119999999999</v>
      </c>
      <c r="X69">
        <f t="shared" si="21"/>
        <v>10.048689999999999</v>
      </c>
      <c r="Y69">
        <f t="shared" si="21"/>
        <v>7.1076099999999993</v>
      </c>
      <c r="Z69">
        <f t="shared" si="21"/>
        <v>8.0879699999999985</v>
      </c>
      <c r="AA69">
        <f t="shared" si="21"/>
        <v>13.479949999999999</v>
      </c>
      <c r="AB69">
        <f t="shared" si="21"/>
        <v>22.303189999999997</v>
      </c>
      <c r="AC69">
        <f t="shared" si="21"/>
        <v>32.106789999999997</v>
      </c>
      <c r="AD69">
        <f t="shared" si="21"/>
        <v>40.684940000000005</v>
      </c>
      <c r="AE69">
        <f t="shared" si="21"/>
        <v>44.606379999999994</v>
      </c>
    </row>
    <row r="70" spans="5:31" x14ac:dyDescent="0.25">
      <c r="E70">
        <v>48</v>
      </c>
      <c r="F70">
        <f t="shared" ref="F70:Q70" si="22">+$J$56*F24</f>
        <v>10.048689999999999</v>
      </c>
      <c r="G70">
        <f t="shared" si="22"/>
        <v>15.68576</v>
      </c>
      <c r="H70">
        <f t="shared" si="22"/>
        <v>23.283549999999998</v>
      </c>
      <c r="I70">
        <f t="shared" si="22"/>
        <v>32.106789999999997</v>
      </c>
      <c r="J70">
        <f t="shared" si="22"/>
        <v>38.724220000000003</v>
      </c>
      <c r="K70">
        <f t="shared" si="22"/>
        <v>41.91039</v>
      </c>
      <c r="L70">
        <f t="shared" si="22"/>
        <v>40.43985</v>
      </c>
      <c r="M70">
        <f t="shared" si="22"/>
        <v>34.802779999999998</v>
      </c>
      <c r="N70">
        <f t="shared" si="22"/>
        <v>26.71481</v>
      </c>
      <c r="O70">
        <f t="shared" si="22"/>
        <v>18.136659999999999</v>
      </c>
      <c r="P70">
        <f t="shared" si="22"/>
        <v>11.51923</v>
      </c>
      <c r="Q70">
        <f t="shared" si="22"/>
        <v>8.8232400000000002</v>
      </c>
      <c r="T70">
        <f t="shared" ref="T70:AE70" si="23">+$J$56*T24</f>
        <v>42.890749999999997</v>
      </c>
      <c r="U70">
        <f t="shared" si="23"/>
        <v>36.273319999999998</v>
      </c>
      <c r="V70">
        <f t="shared" si="23"/>
        <v>27.450079999999996</v>
      </c>
      <c r="W70">
        <f t="shared" si="23"/>
        <v>17.891569999999998</v>
      </c>
      <c r="X70">
        <f t="shared" si="23"/>
        <v>11.02905</v>
      </c>
      <c r="Y70">
        <f t="shared" si="23"/>
        <v>8.0879699999999985</v>
      </c>
      <c r="Z70">
        <f t="shared" si="23"/>
        <v>9.3134199999999989</v>
      </c>
      <c r="AA70">
        <f t="shared" si="23"/>
        <v>14.705399999999999</v>
      </c>
      <c r="AB70">
        <f t="shared" si="23"/>
        <v>23.283549999999998</v>
      </c>
      <c r="AC70">
        <f t="shared" si="23"/>
        <v>32.842059999999996</v>
      </c>
      <c r="AD70">
        <f t="shared" si="23"/>
        <v>40.930029999999995</v>
      </c>
      <c r="AE70">
        <f t="shared" si="23"/>
        <v>44.606379999999994</v>
      </c>
    </row>
    <row r="71" spans="5:31" x14ac:dyDescent="0.25">
      <c r="E71">
        <v>46</v>
      </c>
      <c r="F71">
        <f t="shared" ref="F71:Q71" si="24">+$J$56*F25</f>
        <v>11.274139999999999</v>
      </c>
      <c r="G71">
        <f t="shared" si="24"/>
        <v>16.911210000000001</v>
      </c>
      <c r="H71">
        <f t="shared" si="24"/>
        <v>24.263909999999999</v>
      </c>
      <c r="I71">
        <f t="shared" si="24"/>
        <v>32.842059999999996</v>
      </c>
      <c r="J71">
        <f t="shared" si="24"/>
        <v>39.214399999999998</v>
      </c>
      <c r="K71">
        <f t="shared" si="24"/>
        <v>41.91039</v>
      </c>
      <c r="L71">
        <f t="shared" si="24"/>
        <v>40.684940000000005</v>
      </c>
      <c r="M71">
        <f t="shared" si="24"/>
        <v>35.292960000000001</v>
      </c>
      <c r="N71">
        <f t="shared" si="24"/>
        <v>27.450079999999996</v>
      </c>
      <c r="O71">
        <f t="shared" si="24"/>
        <v>19.11702</v>
      </c>
      <c r="P71">
        <f t="shared" si="24"/>
        <v>12.499589999999998</v>
      </c>
      <c r="Q71">
        <f t="shared" si="24"/>
        <v>9.8035999999999994</v>
      </c>
      <c r="T71">
        <f t="shared" ref="T71:AE71" si="25">+$J$56*T25</f>
        <v>43.135840000000002</v>
      </c>
      <c r="U71">
        <f t="shared" si="25"/>
        <v>36.763500000000001</v>
      </c>
      <c r="V71">
        <f t="shared" si="25"/>
        <v>28.430439999999997</v>
      </c>
      <c r="W71">
        <f t="shared" si="25"/>
        <v>19.11702</v>
      </c>
      <c r="X71">
        <f t="shared" si="25"/>
        <v>12.2545</v>
      </c>
      <c r="Y71">
        <f t="shared" si="25"/>
        <v>9.3134199999999989</v>
      </c>
      <c r="Z71">
        <f t="shared" si="25"/>
        <v>10.29378</v>
      </c>
      <c r="AA71">
        <f t="shared" si="25"/>
        <v>15.68576</v>
      </c>
      <c r="AB71">
        <f t="shared" si="25"/>
        <v>24.263909999999999</v>
      </c>
      <c r="AC71">
        <f t="shared" si="25"/>
        <v>33.577329999999996</v>
      </c>
      <c r="AD71">
        <f t="shared" si="25"/>
        <v>41.17512</v>
      </c>
      <c r="AE71">
        <f t="shared" si="25"/>
        <v>44.606379999999994</v>
      </c>
    </row>
    <row r="72" spans="5:31" x14ac:dyDescent="0.25">
      <c r="E72">
        <v>44</v>
      </c>
      <c r="F72">
        <f t="shared" ref="F72:Q72" si="26">+$J$56*F26</f>
        <v>12.499589999999998</v>
      </c>
      <c r="G72">
        <f t="shared" si="26"/>
        <v>17.891569999999998</v>
      </c>
      <c r="H72">
        <f t="shared" si="26"/>
        <v>25.24427</v>
      </c>
      <c r="I72">
        <f t="shared" si="26"/>
        <v>33.577329999999996</v>
      </c>
      <c r="J72">
        <f t="shared" si="26"/>
        <v>39.214399999999998</v>
      </c>
      <c r="K72">
        <f t="shared" si="26"/>
        <v>41.91039</v>
      </c>
      <c r="L72">
        <f t="shared" si="26"/>
        <v>40.684940000000005</v>
      </c>
      <c r="M72">
        <f t="shared" si="26"/>
        <v>36.028229999999994</v>
      </c>
      <c r="N72">
        <f t="shared" si="26"/>
        <v>28.430439999999997</v>
      </c>
      <c r="O72">
        <f t="shared" si="26"/>
        <v>20.342470000000002</v>
      </c>
      <c r="P72">
        <f t="shared" si="26"/>
        <v>13.970129999999999</v>
      </c>
      <c r="Q72">
        <f t="shared" si="26"/>
        <v>11.02905</v>
      </c>
      <c r="T72">
        <f t="shared" ref="T72:AE72" si="27">+$J$56*T26</f>
        <v>43.135840000000002</v>
      </c>
      <c r="U72">
        <f t="shared" si="27"/>
        <v>37.253679999999996</v>
      </c>
      <c r="V72">
        <f t="shared" si="27"/>
        <v>29.410799999999998</v>
      </c>
      <c r="W72">
        <f t="shared" si="27"/>
        <v>20.097379999999998</v>
      </c>
      <c r="X72">
        <f t="shared" si="27"/>
        <v>13.479949999999999</v>
      </c>
      <c r="Y72">
        <f t="shared" si="27"/>
        <v>10.538869999999999</v>
      </c>
      <c r="Z72">
        <f t="shared" si="27"/>
        <v>11.51923</v>
      </c>
      <c r="AA72">
        <f t="shared" si="27"/>
        <v>16.911210000000001</v>
      </c>
      <c r="AB72">
        <f t="shared" si="27"/>
        <v>25.24427</v>
      </c>
      <c r="AC72">
        <f t="shared" si="27"/>
        <v>34.067509999999999</v>
      </c>
      <c r="AD72">
        <f t="shared" si="27"/>
        <v>41.420209999999997</v>
      </c>
      <c r="AE72">
        <f t="shared" si="27"/>
        <v>44.606379999999994</v>
      </c>
    </row>
    <row r="73" spans="5:31" x14ac:dyDescent="0.25">
      <c r="E73">
        <v>42</v>
      </c>
      <c r="F73">
        <f t="shared" ref="F73:Q73" si="28">+$J$56*F27</f>
        <v>13.725039999999998</v>
      </c>
      <c r="G73">
        <f t="shared" si="28"/>
        <v>19.11702</v>
      </c>
      <c r="H73">
        <f t="shared" si="28"/>
        <v>26.224629999999998</v>
      </c>
      <c r="I73">
        <f t="shared" si="28"/>
        <v>34.067509999999999</v>
      </c>
      <c r="J73">
        <f t="shared" si="28"/>
        <v>39.459490000000002</v>
      </c>
      <c r="K73">
        <f t="shared" si="28"/>
        <v>41.91039</v>
      </c>
      <c r="L73">
        <f t="shared" si="28"/>
        <v>40.930029999999995</v>
      </c>
      <c r="M73">
        <f t="shared" si="28"/>
        <v>36.273319999999998</v>
      </c>
      <c r="N73">
        <f t="shared" si="28"/>
        <v>29.165710000000001</v>
      </c>
      <c r="O73">
        <f t="shared" si="28"/>
        <v>21.322829999999996</v>
      </c>
      <c r="P73">
        <f t="shared" si="28"/>
        <v>15.19558</v>
      </c>
      <c r="Q73">
        <f t="shared" si="28"/>
        <v>12.499589999999998</v>
      </c>
      <c r="T73">
        <f t="shared" ref="T73:AE73" si="29">+$J$56*T27</f>
        <v>43.380929999999992</v>
      </c>
      <c r="U73">
        <f t="shared" si="29"/>
        <v>37.743859999999998</v>
      </c>
      <c r="V73">
        <f t="shared" si="29"/>
        <v>30.146070000000002</v>
      </c>
      <c r="W73">
        <f t="shared" si="29"/>
        <v>21.322829999999996</v>
      </c>
      <c r="X73">
        <f t="shared" si="29"/>
        <v>14.705399999999999</v>
      </c>
      <c r="Y73">
        <f t="shared" si="29"/>
        <v>11.51923</v>
      </c>
      <c r="Z73">
        <f t="shared" si="29"/>
        <v>12.744679999999999</v>
      </c>
      <c r="AA73">
        <f t="shared" si="29"/>
        <v>17.891569999999998</v>
      </c>
      <c r="AB73">
        <f t="shared" si="29"/>
        <v>26.224629999999998</v>
      </c>
      <c r="AC73">
        <f t="shared" si="29"/>
        <v>34.802779999999998</v>
      </c>
      <c r="AD73">
        <f t="shared" si="29"/>
        <v>41.665299999999995</v>
      </c>
      <c r="AE73">
        <f t="shared" si="29"/>
        <v>44.606379999999994</v>
      </c>
    </row>
    <row r="74" spans="5:31" x14ac:dyDescent="0.25">
      <c r="E74">
        <v>40</v>
      </c>
      <c r="F74">
        <f t="shared" ref="F74:Q74" si="30">+$J$56*F28</f>
        <v>14.950489999999999</v>
      </c>
      <c r="G74">
        <f t="shared" si="30"/>
        <v>20.342470000000002</v>
      </c>
      <c r="H74">
        <f t="shared" si="30"/>
        <v>27.204989999999999</v>
      </c>
      <c r="I74">
        <f t="shared" si="30"/>
        <v>34.802779999999998</v>
      </c>
      <c r="J74">
        <f t="shared" si="30"/>
        <v>39.704579999999993</v>
      </c>
      <c r="K74">
        <f t="shared" si="30"/>
        <v>41.91039</v>
      </c>
      <c r="L74">
        <f t="shared" si="30"/>
        <v>40.930029999999995</v>
      </c>
      <c r="M74">
        <f t="shared" si="30"/>
        <v>36.763500000000001</v>
      </c>
      <c r="N74">
        <f t="shared" si="30"/>
        <v>29.900979999999997</v>
      </c>
      <c r="O74">
        <f t="shared" si="30"/>
        <v>22.548279999999998</v>
      </c>
      <c r="P74">
        <f t="shared" si="30"/>
        <v>16.421029999999998</v>
      </c>
      <c r="Q74">
        <f t="shared" si="30"/>
        <v>13.725039999999998</v>
      </c>
      <c r="T74">
        <f t="shared" ref="T74:AE74" si="31">+$J$56*T28</f>
        <v>43.380929999999992</v>
      </c>
      <c r="U74">
        <f t="shared" si="31"/>
        <v>38.23404</v>
      </c>
      <c r="V74">
        <f t="shared" si="31"/>
        <v>30.881339999999998</v>
      </c>
      <c r="W74">
        <f t="shared" si="31"/>
        <v>22.303189999999997</v>
      </c>
      <c r="X74">
        <f t="shared" si="31"/>
        <v>15.68576</v>
      </c>
      <c r="Y74">
        <f t="shared" si="31"/>
        <v>12.744679999999999</v>
      </c>
      <c r="Z74">
        <f t="shared" si="31"/>
        <v>13.970129999999999</v>
      </c>
      <c r="AA74">
        <f t="shared" si="31"/>
        <v>19.11702</v>
      </c>
      <c r="AB74">
        <f t="shared" si="31"/>
        <v>27.204989999999999</v>
      </c>
      <c r="AC74">
        <f t="shared" si="31"/>
        <v>35.292960000000001</v>
      </c>
      <c r="AD74">
        <f t="shared" si="31"/>
        <v>41.91039</v>
      </c>
      <c r="AE74">
        <f t="shared" si="31"/>
        <v>44.606379999999994</v>
      </c>
    </row>
    <row r="75" spans="5:31" x14ac:dyDescent="0.25">
      <c r="E75">
        <v>38</v>
      </c>
      <c r="F75">
        <f t="shared" ref="F75:Q75" si="32">+$J$56*F29</f>
        <v>16.175939999999997</v>
      </c>
      <c r="G75">
        <f t="shared" si="32"/>
        <v>21.567920000000001</v>
      </c>
      <c r="H75">
        <f t="shared" si="32"/>
        <v>28.18535</v>
      </c>
      <c r="I75">
        <f t="shared" si="32"/>
        <v>35.292960000000001</v>
      </c>
      <c r="J75">
        <f t="shared" si="32"/>
        <v>39.949669999999998</v>
      </c>
      <c r="K75">
        <f t="shared" si="32"/>
        <v>41.91039</v>
      </c>
      <c r="L75">
        <f t="shared" si="32"/>
        <v>40.930029999999995</v>
      </c>
      <c r="M75">
        <f t="shared" si="32"/>
        <v>37.008589999999998</v>
      </c>
      <c r="N75">
        <f t="shared" si="32"/>
        <v>30.636249999999997</v>
      </c>
      <c r="O75">
        <f t="shared" si="32"/>
        <v>23.528639999999999</v>
      </c>
      <c r="P75">
        <f t="shared" si="32"/>
        <v>17.401389999999999</v>
      </c>
      <c r="Q75">
        <f t="shared" si="32"/>
        <v>14.705399999999999</v>
      </c>
      <c r="T75">
        <f t="shared" ref="T75:AE75" si="33">+$J$56*T29</f>
        <v>43.380929999999992</v>
      </c>
      <c r="U75">
        <f t="shared" si="33"/>
        <v>38.479129999999998</v>
      </c>
      <c r="V75">
        <f t="shared" si="33"/>
        <v>31.616609999999998</v>
      </c>
      <c r="W75">
        <f t="shared" si="33"/>
        <v>23.283549999999998</v>
      </c>
      <c r="X75">
        <f t="shared" si="33"/>
        <v>16.911210000000001</v>
      </c>
      <c r="Y75">
        <f t="shared" si="33"/>
        <v>13.970129999999999</v>
      </c>
      <c r="Z75">
        <f t="shared" si="33"/>
        <v>15.19558</v>
      </c>
      <c r="AA75">
        <f t="shared" si="33"/>
        <v>20.097379999999998</v>
      </c>
      <c r="AB75">
        <f t="shared" si="33"/>
        <v>27.940259999999999</v>
      </c>
      <c r="AC75">
        <f t="shared" si="33"/>
        <v>35.783139999999996</v>
      </c>
      <c r="AD75">
        <f t="shared" si="33"/>
        <v>41.91039</v>
      </c>
      <c r="AE75">
        <f t="shared" si="33"/>
        <v>44.606379999999994</v>
      </c>
    </row>
    <row r="76" spans="5:31" x14ac:dyDescent="0.25">
      <c r="E76">
        <v>36</v>
      </c>
      <c r="F76">
        <f t="shared" ref="F76:Q76" si="34">+$J$56*F30</f>
        <v>17.401389999999999</v>
      </c>
      <c r="G76">
        <f t="shared" si="34"/>
        <v>22.548279999999998</v>
      </c>
      <c r="H76">
        <f t="shared" si="34"/>
        <v>28.92062</v>
      </c>
      <c r="I76">
        <f t="shared" si="34"/>
        <v>35.783139999999996</v>
      </c>
      <c r="J76">
        <f t="shared" si="34"/>
        <v>39.949669999999998</v>
      </c>
      <c r="K76">
        <f t="shared" si="34"/>
        <v>41.665299999999995</v>
      </c>
      <c r="L76">
        <f t="shared" si="34"/>
        <v>40.930029999999995</v>
      </c>
      <c r="M76">
        <f t="shared" si="34"/>
        <v>37.49877</v>
      </c>
      <c r="N76">
        <f t="shared" si="34"/>
        <v>31.616609999999998</v>
      </c>
      <c r="O76">
        <f t="shared" si="34"/>
        <v>24.509</v>
      </c>
      <c r="P76">
        <f t="shared" si="34"/>
        <v>18.626839999999998</v>
      </c>
      <c r="Q76">
        <f t="shared" si="34"/>
        <v>16.175939999999997</v>
      </c>
      <c r="T76">
        <f t="shared" ref="T76:AE76" si="35">+$J$56*T30</f>
        <v>43.380929999999992</v>
      </c>
      <c r="U76">
        <f t="shared" si="35"/>
        <v>38.96931</v>
      </c>
      <c r="V76">
        <f t="shared" si="35"/>
        <v>32.351879999999994</v>
      </c>
      <c r="W76">
        <f t="shared" si="35"/>
        <v>24.263909999999999</v>
      </c>
      <c r="X76">
        <f t="shared" si="35"/>
        <v>18.136659999999999</v>
      </c>
      <c r="Y76">
        <f t="shared" si="35"/>
        <v>15.19558</v>
      </c>
      <c r="Z76">
        <f t="shared" si="35"/>
        <v>16.175939999999997</v>
      </c>
      <c r="AA76">
        <f t="shared" si="35"/>
        <v>21.322829999999996</v>
      </c>
      <c r="AB76">
        <f t="shared" si="35"/>
        <v>28.92062</v>
      </c>
      <c r="AC76">
        <f t="shared" si="35"/>
        <v>36.273319999999998</v>
      </c>
      <c r="AD76">
        <f t="shared" si="35"/>
        <v>41.91039</v>
      </c>
      <c r="AE76">
        <f t="shared" si="35"/>
        <v>44.361290000000004</v>
      </c>
    </row>
    <row r="77" spans="5:31" x14ac:dyDescent="0.25">
      <c r="E77">
        <v>34</v>
      </c>
      <c r="F77">
        <f t="shared" ref="F77:Q77" si="36">+$J$56*F31</f>
        <v>18.626839999999998</v>
      </c>
      <c r="G77">
        <f t="shared" si="36"/>
        <v>23.773729999999997</v>
      </c>
      <c r="H77">
        <f t="shared" si="36"/>
        <v>29.900979999999997</v>
      </c>
      <c r="I77">
        <f t="shared" si="36"/>
        <v>36.028229999999994</v>
      </c>
      <c r="J77">
        <f t="shared" si="36"/>
        <v>39.949669999999998</v>
      </c>
      <c r="K77">
        <f t="shared" si="36"/>
        <v>41.665299999999995</v>
      </c>
      <c r="L77">
        <f t="shared" si="36"/>
        <v>40.930029999999995</v>
      </c>
      <c r="M77">
        <f t="shared" si="36"/>
        <v>37.49877</v>
      </c>
      <c r="N77">
        <f t="shared" si="36"/>
        <v>32.106789999999997</v>
      </c>
      <c r="O77">
        <f t="shared" si="36"/>
        <v>25.489359999999998</v>
      </c>
      <c r="P77">
        <f t="shared" si="36"/>
        <v>19.852289999999996</v>
      </c>
      <c r="Q77">
        <f t="shared" si="36"/>
        <v>17.401389999999999</v>
      </c>
      <c r="T77">
        <f t="shared" ref="T77:AE77" si="37">+$J$56*T31</f>
        <v>43.380929999999992</v>
      </c>
      <c r="U77">
        <f t="shared" si="37"/>
        <v>39.214399999999998</v>
      </c>
      <c r="V77">
        <f t="shared" si="37"/>
        <v>33.087150000000001</v>
      </c>
      <c r="W77">
        <f t="shared" si="37"/>
        <v>25.24427</v>
      </c>
      <c r="X77">
        <f t="shared" si="37"/>
        <v>19.11702</v>
      </c>
      <c r="Y77">
        <f t="shared" si="37"/>
        <v>16.175939999999997</v>
      </c>
      <c r="Z77">
        <f t="shared" si="37"/>
        <v>17.401389999999999</v>
      </c>
      <c r="AA77">
        <f t="shared" si="37"/>
        <v>22.303189999999997</v>
      </c>
      <c r="AB77">
        <f t="shared" si="37"/>
        <v>29.655889999999996</v>
      </c>
      <c r="AC77">
        <f t="shared" si="37"/>
        <v>36.763500000000001</v>
      </c>
      <c r="AD77">
        <f t="shared" si="37"/>
        <v>41.91039</v>
      </c>
      <c r="AE77">
        <f t="shared" si="37"/>
        <v>44.361290000000004</v>
      </c>
    </row>
    <row r="78" spans="5:31" x14ac:dyDescent="0.25">
      <c r="E78">
        <v>32</v>
      </c>
      <c r="F78">
        <f t="shared" ref="F78:Q78" si="38">+$J$56*F32</f>
        <v>19.852289999999996</v>
      </c>
      <c r="G78">
        <f t="shared" si="38"/>
        <v>24.754089999999998</v>
      </c>
      <c r="H78">
        <f t="shared" si="38"/>
        <v>30.636249999999997</v>
      </c>
      <c r="I78">
        <f t="shared" si="38"/>
        <v>35.538049999999998</v>
      </c>
      <c r="J78">
        <f t="shared" si="38"/>
        <v>39.949669999999998</v>
      </c>
      <c r="K78">
        <f t="shared" si="38"/>
        <v>41.420209999999997</v>
      </c>
      <c r="L78">
        <f t="shared" si="38"/>
        <v>40.684940000000005</v>
      </c>
      <c r="M78">
        <f t="shared" si="38"/>
        <v>37.988949999999996</v>
      </c>
      <c r="N78">
        <f t="shared" si="38"/>
        <v>32.842059999999996</v>
      </c>
      <c r="O78">
        <f t="shared" si="38"/>
        <v>26.71481</v>
      </c>
      <c r="P78">
        <f t="shared" si="38"/>
        <v>21.077739999999999</v>
      </c>
      <c r="Q78">
        <f t="shared" si="38"/>
        <v>18.626839999999998</v>
      </c>
      <c r="T78">
        <f t="shared" ref="T78:AE78" si="39">+$J$56*T32</f>
        <v>43.380929999999992</v>
      </c>
      <c r="U78">
        <f t="shared" si="39"/>
        <v>39.459490000000002</v>
      </c>
      <c r="V78">
        <f t="shared" si="39"/>
        <v>33.822420000000001</v>
      </c>
      <c r="W78">
        <f t="shared" si="39"/>
        <v>26.224629999999998</v>
      </c>
      <c r="X78">
        <f t="shared" si="39"/>
        <v>20.342470000000002</v>
      </c>
      <c r="Y78">
        <f t="shared" si="39"/>
        <v>17.401389999999999</v>
      </c>
      <c r="Z78">
        <f t="shared" si="39"/>
        <v>18.626839999999998</v>
      </c>
      <c r="AA78">
        <f t="shared" si="39"/>
        <v>23.283549999999998</v>
      </c>
      <c r="AB78">
        <f t="shared" si="39"/>
        <v>30.391159999999999</v>
      </c>
      <c r="AC78">
        <f t="shared" si="39"/>
        <v>37.008589999999998</v>
      </c>
      <c r="AD78">
        <f t="shared" si="39"/>
        <v>41.91039</v>
      </c>
      <c r="AE78">
        <f t="shared" si="39"/>
        <v>44.116199999999999</v>
      </c>
    </row>
    <row r="79" spans="5:31" x14ac:dyDescent="0.25">
      <c r="E79">
        <v>30</v>
      </c>
      <c r="F79">
        <f t="shared" ref="F79:Q79" si="40">+$J$56*F33</f>
        <v>21.077739999999999</v>
      </c>
      <c r="G79">
        <f t="shared" si="40"/>
        <v>25.734449999999999</v>
      </c>
      <c r="H79">
        <f t="shared" si="40"/>
        <v>31.37152</v>
      </c>
      <c r="I79">
        <f t="shared" si="40"/>
        <v>36.763500000000001</v>
      </c>
      <c r="J79">
        <f t="shared" si="40"/>
        <v>39.949669999999998</v>
      </c>
      <c r="K79">
        <f t="shared" si="40"/>
        <v>41.17512</v>
      </c>
      <c r="L79">
        <f t="shared" si="40"/>
        <v>40.684940000000005</v>
      </c>
      <c r="M79">
        <f t="shared" si="40"/>
        <v>37.988949999999996</v>
      </c>
      <c r="N79">
        <f t="shared" si="40"/>
        <v>33.332239999999999</v>
      </c>
      <c r="O79">
        <f t="shared" si="40"/>
        <v>27.695170000000001</v>
      </c>
      <c r="P79">
        <f t="shared" si="40"/>
        <v>22.303189999999997</v>
      </c>
      <c r="Q79">
        <f t="shared" si="40"/>
        <v>19.852289999999996</v>
      </c>
      <c r="T79">
        <f t="shared" ref="T79:AE79" si="41">+$J$56*T33</f>
        <v>43.135840000000002</v>
      </c>
      <c r="U79">
        <f t="shared" si="41"/>
        <v>39.704579999999993</v>
      </c>
      <c r="V79">
        <f t="shared" si="41"/>
        <v>34.312599999999996</v>
      </c>
      <c r="W79">
        <f t="shared" si="41"/>
        <v>27.204989999999999</v>
      </c>
      <c r="X79">
        <f t="shared" si="41"/>
        <v>21.322829999999996</v>
      </c>
      <c r="Y79">
        <f t="shared" si="41"/>
        <v>18.626839999999998</v>
      </c>
      <c r="Z79">
        <f t="shared" si="41"/>
        <v>19.607199999999999</v>
      </c>
      <c r="AA79">
        <f t="shared" si="41"/>
        <v>24.263909999999999</v>
      </c>
      <c r="AB79">
        <f t="shared" si="41"/>
        <v>31.126429999999996</v>
      </c>
      <c r="AC79">
        <f t="shared" si="41"/>
        <v>37.49877</v>
      </c>
      <c r="AD79">
        <f t="shared" si="41"/>
        <v>41.91039</v>
      </c>
      <c r="AE79">
        <f t="shared" si="41"/>
        <v>43.871109999999994</v>
      </c>
    </row>
    <row r="80" spans="5:31" x14ac:dyDescent="0.25">
      <c r="E80">
        <v>28</v>
      </c>
      <c r="F80">
        <f t="shared" ref="F80:Q80" si="42">+$J$56*F34</f>
        <v>22.303189999999997</v>
      </c>
      <c r="G80">
        <f t="shared" si="42"/>
        <v>26.71481</v>
      </c>
      <c r="H80">
        <f t="shared" si="42"/>
        <v>32.106789999999997</v>
      </c>
      <c r="I80">
        <f t="shared" si="42"/>
        <v>37.008589999999998</v>
      </c>
      <c r="J80">
        <f t="shared" si="42"/>
        <v>39.949669999999998</v>
      </c>
      <c r="K80">
        <f t="shared" si="42"/>
        <v>40.930029999999995</v>
      </c>
      <c r="L80">
        <f t="shared" si="42"/>
        <v>40.43985</v>
      </c>
      <c r="M80">
        <f t="shared" si="42"/>
        <v>38.23404</v>
      </c>
      <c r="N80">
        <f t="shared" si="42"/>
        <v>33.822420000000001</v>
      </c>
      <c r="O80">
        <f t="shared" si="42"/>
        <v>28.430439999999997</v>
      </c>
      <c r="P80">
        <f t="shared" si="42"/>
        <v>23.283549999999998</v>
      </c>
      <c r="Q80">
        <f t="shared" si="42"/>
        <v>21.077739999999999</v>
      </c>
      <c r="T80">
        <f t="shared" ref="T80:AE80" si="43">+$J$56*T34</f>
        <v>43.135840000000002</v>
      </c>
      <c r="U80">
        <f t="shared" si="43"/>
        <v>39.704579999999993</v>
      </c>
      <c r="V80">
        <f t="shared" si="43"/>
        <v>34.802779999999998</v>
      </c>
      <c r="W80">
        <f t="shared" si="43"/>
        <v>28.18535</v>
      </c>
      <c r="X80">
        <f t="shared" si="43"/>
        <v>22.548279999999998</v>
      </c>
      <c r="Y80">
        <f t="shared" si="43"/>
        <v>19.607199999999999</v>
      </c>
      <c r="Z80">
        <f t="shared" si="43"/>
        <v>20.58756</v>
      </c>
      <c r="AA80">
        <f t="shared" si="43"/>
        <v>25.24427</v>
      </c>
      <c r="AB80">
        <f t="shared" si="43"/>
        <v>31.861699999999999</v>
      </c>
      <c r="AC80">
        <f t="shared" si="43"/>
        <v>37.743859999999998</v>
      </c>
      <c r="AD80">
        <f t="shared" si="43"/>
        <v>41.91039</v>
      </c>
      <c r="AE80">
        <f t="shared" si="43"/>
        <v>43.626019999999997</v>
      </c>
    </row>
    <row r="81" spans="5:31" x14ac:dyDescent="0.25">
      <c r="E81">
        <v>26</v>
      </c>
      <c r="F81">
        <f t="shared" ref="F81:Q81" si="44">+$J$56*F35</f>
        <v>23.528639999999999</v>
      </c>
      <c r="G81">
        <f t="shared" si="44"/>
        <v>27.695170000000001</v>
      </c>
      <c r="H81">
        <f t="shared" si="44"/>
        <v>32.842059999999996</v>
      </c>
      <c r="I81">
        <f t="shared" si="44"/>
        <v>37.49877</v>
      </c>
      <c r="J81">
        <f t="shared" si="44"/>
        <v>39.949669999999998</v>
      </c>
      <c r="K81">
        <f t="shared" si="44"/>
        <v>40.684940000000005</v>
      </c>
      <c r="L81">
        <f t="shared" si="44"/>
        <v>40.194759999999995</v>
      </c>
      <c r="M81">
        <f t="shared" si="44"/>
        <v>38.23404</v>
      </c>
      <c r="N81">
        <f t="shared" si="44"/>
        <v>34.557689999999994</v>
      </c>
      <c r="O81">
        <f t="shared" si="44"/>
        <v>29.410799999999998</v>
      </c>
      <c r="P81">
        <f t="shared" si="44"/>
        <v>24.509</v>
      </c>
      <c r="Q81">
        <f t="shared" si="44"/>
        <v>22.303189999999997</v>
      </c>
      <c r="T81">
        <f t="shared" ref="T81:AE81" si="45">+$J$56*T35</f>
        <v>42.890749999999997</v>
      </c>
      <c r="U81">
        <f t="shared" si="45"/>
        <v>39.949669999999998</v>
      </c>
      <c r="V81">
        <f t="shared" si="45"/>
        <v>35.292960000000001</v>
      </c>
      <c r="W81">
        <f t="shared" si="45"/>
        <v>28.92062</v>
      </c>
      <c r="X81">
        <f t="shared" si="45"/>
        <v>23.528639999999999</v>
      </c>
      <c r="Y81">
        <f t="shared" si="45"/>
        <v>20.832649999999997</v>
      </c>
      <c r="Z81">
        <f t="shared" si="45"/>
        <v>21.813009999999998</v>
      </c>
      <c r="AA81">
        <f t="shared" si="45"/>
        <v>26.224629999999998</v>
      </c>
      <c r="AB81">
        <f t="shared" si="45"/>
        <v>32.596969999999999</v>
      </c>
      <c r="AC81">
        <f t="shared" si="45"/>
        <v>37.988949999999996</v>
      </c>
      <c r="AD81">
        <f t="shared" si="45"/>
        <v>41.91039</v>
      </c>
      <c r="AE81">
        <f t="shared" si="45"/>
        <v>43.380929999999992</v>
      </c>
    </row>
    <row r="82" spans="5:31" x14ac:dyDescent="0.25">
      <c r="E82">
        <v>24</v>
      </c>
      <c r="F82">
        <f t="shared" ref="F82:Q82" si="46">+$J$56*F36</f>
        <v>24.509</v>
      </c>
      <c r="G82">
        <f t="shared" si="46"/>
        <v>28.92062</v>
      </c>
      <c r="H82">
        <f t="shared" si="46"/>
        <v>33.577329999999996</v>
      </c>
      <c r="I82">
        <f t="shared" si="46"/>
        <v>37.49877</v>
      </c>
      <c r="J82">
        <f t="shared" si="46"/>
        <v>39.704579999999993</v>
      </c>
      <c r="K82">
        <f t="shared" si="46"/>
        <v>40.194759999999995</v>
      </c>
      <c r="L82">
        <f t="shared" si="46"/>
        <v>39.949669999999998</v>
      </c>
      <c r="M82">
        <f t="shared" si="46"/>
        <v>38.23404</v>
      </c>
      <c r="N82">
        <f t="shared" si="46"/>
        <v>34.802779999999998</v>
      </c>
      <c r="O82">
        <f t="shared" si="46"/>
        <v>30.146070000000002</v>
      </c>
      <c r="P82">
        <f t="shared" si="46"/>
        <v>25.489359999999998</v>
      </c>
      <c r="Q82">
        <f t="shared" si="46"/>
        <v>23.283549999999998</v>
      </c>
      <c r="T82">
        <f t="shared" ref="T82:AE82" si="47">+$J$56*T36</f>
        <v>42.400570000000002</v>
      </c>
      <c r="U82">
        <f t="shared" si="47"/>
        <v>39.949669999999998</v>
      </c>
      <c r="V82">
        <f t="shared" si="47"/>
        <v>35.783139999999996</v>
      </c>
      <c r="W82">
        <f t="shared" si="47"/>
        <v>29.900979999999997</v>
      </c>
      <c r="X82">
        <f t="shared" si="47"/>
        <v>24.509</v>
      </c>
      <c r="Y82">
        <f t="shared" si="47"/>
        <v>21.813009999999998</v>
      </c>
      <c r="Z82">
        <f t="shared" si="47"/>
        <v>22.793369999999999</v>
      </c>
      <c r="AA82">
        <f t="shared" si="47"/>
        <v>27.204989999999999</v>
      </c>
      <c r="AB82">
        <f t="shared" si="47"/>
        <v>33.087150000000001</v>
      </c>
      <c r="AC82">
        <f t="shared" si="47"/>
        <v>38.23404</v>
      </c>
      <c r="AD82">
        <f t="shared" si="47"/>
        <v>41.665299999999995</v>
      </c>
      <c r="AE82">
        <f t="shared" si="47"/>
        <v>43.135840000000002</v>
      </c>
    </row>
    <row r="83" spans="5:31" x14ac:dyDescent="0.25">
      <c r="E83">
        <v>22</v>
      </c>
      <c r="F83">
        <f t="shared" ref="F83:Q83" si="48">+$J$56*F37</f>
        <v>25.734449999999999</v>
      </c>
      <c r="G83">
        <f t="shared" si="48"/>
        <v>29.655889999999996</v>
      </c>
      <c r="H83">
        <f t="shared" si="48"/>
        <v>34.067509999999999</v>
      </c>
      <c r="I83">
        <f t="shared" si="48"/>
        <v>37.743859999999998</v>
      </c>
      <c r="J83">
        <f t="shared" si="48"/>
        <v>39.459490000000002</v>
      </c>
      <c r="K83">
        <f t="shared" si="48"/>
        <v>39.949669999999998</v>
      </c>
      <c r="L83">
        <f t="shared" si="48"/>
        <v>39.704579999999993</v>
      </c>
      <c r="M83">
        <f t="shared" si="48"/>
        <v>38.479129999999998</v>
      </c>
      <c r="N83">
        <f t="shared" si="48"/>
        <v>35.292960000000001</v>
      </c>
      <c r="O83">
        <f t="shared" si="48"/>
        <v>31.126429999999996</v>
      </c>
      <c r="P83">
        <f t="shared" si="48"/>
        <v>26.71481</v>
      </c>
      <c r="Q83">
        <f t="shared" si="48"/>
        <v>24.509</v>
      </c>
      <c r="T83">
        <f t="shared" ref="T83:AE83" si="49">+$J$56*T37</f>
        <v>42.155479999999997</v>
      </c>
      <c r="U83">
        <f t="shared" si="49"/>
        <v>40.194759999999995</v>
      </c>
      <c r="V83">
        <f t="shared" si="49"/>
        <v>36.273319999999998</v>
      </c>
      <c r="W83">
        <f t="shared" si="49"/>
        <v>30.636249999999997</v>
      </c>
      <c r="X83">
        <f t="shared" si="49"/>
        <v>25.489359999999998</v>
      </c>
      <c r="Y83">
        <f t="shared" si="49"/>
        <v>23.038460000000001</v>
      </c>
      <c r="Z83">
        <f t="shared" si="49"/>
        <v>24.018820000000002</v>
      </c>
      <c r="AA83">
        <f t="shared" si="49"/>
        <v>28.18535</v>
      </c>
      <c r="AB83">
        <f t="shared" si="49"/>
        <v>33.822420000000001</v>
      </c>
      <c r="AC83">
        <f t="shared" si="49"/>
        <v>38.479129999999998</v>
      </c>
      <c r="AD83">
        <f t="shared" si="49"/>
        <v>41.420209999999997</v>
      </c>
      <c r="AE83">
        <f t="shared" si="49"/>
        <v>42.645659999999992</v>
      </c>
    </row>
    <row r="84" spans="5:31" x14ac:dyDescent="0.25">
      <c r="E84">
        <v>20</v>
      </c>
      <c r="F84">
        <f t="shared" ref="F84:Q84" si="50">+$J$56*F38</f>
        <v>26.71481</v>
      </c>
      <c r="G84">
        <f t="shared" si="50"/>
        <v>30.636249999999997</v>
      </c>
      <c r="H84">
        <f t="shared" si="50"/>
        <v>34.802779999999998</v>
      </c>
      <c r="I84">
        <f t="shared" si="50"/>
        <v>37.988949999999996</v>
      </c>
      <c r="J84">
        <f t="shared" si="50"/>
        <v>39.214399999999998</v>
      </c>
      <c r="K84">
        <f t="shared" si="50"/>
        <v>39.459490000000002</v>
      </c>
      <c r="L84">
        <f t="shared" si="50"/>
        <v>39.214399999999998</v>
      </c>
      <c r="M84">
        <f t="shared" si="50"/>
        <v>38.23404</v>
      </c>
      <c r="N84">
        <f t="shared" si="50"/>
        <v>35.783139999999996</v>
      </c>
      <c r="O84">
        <f t="shared" si="50"/>
        <v>31.861699999999999</v>
      </c>
      <c r="P84">
        <f t="shared" si="50"/>
        <v>27.695170000000001</v>
      </c>
      <c r="Q84">
        <f t="shared" si="50"/>
        <v>25.489359999999998</v>
      </c>
      <c r="T84">
        <f t="shared" ref="T84:AE84" si="51">+$J$56*T38</f>
        <v>41.91039</v>
      </c>
      <c r="U84">
        <f t="shared" si="51"/>
        <v>39.949669999999998</v>
      </c>
      <c r="V84">
        <f t="shared" si="51"/>
        <v>36.518409999999996</v>
      </c>
      <c r="W84">
        <f t="shared" si="51"/>
        <v>31.37152</v>
      </c>
      <c r="X84">
        <f t="shared" si="51"/>
        <v>26.71481</v>
      </c>
      <c r="Y84">
        <f t="shared" si="51"/>
        <v>24.018820000000002</v>
      </c>
      <c r="Z84">
        <f t="shared" si="51"/>
        <v>24.999179999999996</v>
      </c>
      <c r="AA84">
        <f t="shared" si="51"/>
        <v>28.92062</v>
      </c>
      <c r="AB84">
        <f t="shared" si="51"/>
        <v>34.312599999999996</v>
      </c>
      <c r="AC84">
        <f t="shared" si="51"/>
        <v>38.724220000000003</v>
      </c>
      <c r="AD84">
        <f t="shared" si="51"/>
        <v>41.17512</v>
      </c>
      <c r="AE84">
        <f t="shared" si="51"/>
        <v>42.155479999999997</v>
      </c>
    </row>
    <row r="85" spans="5:31" x14ac:dyDescent="0.25">
      <c r="E85">
        <v>18</v>
      </c>
      <c r="F85">
        <f t="shared" ref="F85:Q85" si="52">+$J$56*F39</f>
        <v>27.940259999999999</v>
      </c>
      <c r="G85">
        <f t="shared" si="52"/>
        <v>31.616609999999998</v>
      </c>
      <c r="H85">
        <f t="shared" si="52"/>
        <v>35.292960000000001</v>
      </c>
      <c r="I85">
        <f t="shared" si="52"/>
        <v>37.988949999999996</v>
      </c>
      <c r="J85">
        <f t="shared" si="52"/>
        <v>38.96931</v>
      </c>
      <c r="K85">
        <f t="shared" si="52"/>
        <v>39.214399999999998</v>
      </c>
      <c r="L85">
        <f t="shared" si="52"/>
        <v>38.96931</v>
      </c>
      <c r="M85">
        <f t="shared" si="52"/>
        <v>38.23404</v>
      </c>
      <c r="N85">
        <f t="shared" si="52"/>
        <v>36.028229999999994</v>
      </c>
      <c r="O85">
        <f t="shared" si="52"/>
        <v>32.596969999999999</v>
      </c>
      <c r="P85">
        <f t="shared" si="52"/>
        <v>28.675529999999995</v>
      </c>
      <c r="Q85">
        <f t="shared" si="52"/>
        <v>26.71481</v>
      </c>
      <c r="T85">
        <f t="shared" ref="T85:AE85" si="53">+$J$56*T39</f>
        <v>41.420209999999997</v>
      </c>
      <c r="U85">
        <f t="shared" si="53"/>
        <v>39.949669999999998</v>
      </c>
      <c r="V85">
        <f t="shared" si="53"/>
        <v>37.008589999999998</v>
      </c>
      <c r="W85">
        <f t="shared" si="53"/>
        <v>32.106789999999997</v>
      </c>
      <c r="X85">
        <f t="shared" si="53"/>
        <v>27.450079999999996</v>
      </c>
      <c r="Y85">
        <f t="shared" si="53"/>
        <v>24.999179999999996</v>
      </c>
      <c r="Z85">
        <f t="shared" si="53"/>
        <v>25.979539999999997</v>
      </c>
      <c r="AA85">
        <f t="shared" si="53"/>
        <v>29.900979999999997</v>
      </c>
      <c r="AB85">
        <f t="shared" si="53"/>
        <v>34.802779999999998</v>
      </c>
      <c r="AC85">
        <f t="shared" si="53"/>
        <v>38.724220000000003</v>
      </c>
      <c r="AD85">
        <f t="shared" si="53"/>
        <v>40.930029999999995</v>
      </c>
      <c r="AE85">
        <f t="shared" si="53"/>
        <v>41.665299999999995</v>
      </c>
    </row>
    <row r="86" spans="5:31" x14ac:dyDescent="0.25">
      <c r="E86">
        <v>16</v>
      </c>
      <c r="F86">
        <f t="shared" ref="F86:Q86" si="54">+$J$56*F40</f>
        <v>28.92062</v>
      </c>
      <c r="G86">
        <f t="shared" si="54"/>
        <v>32.351879999999994</v>
      </c>
      <c r="H86">
        <f t="shared" si="54"/>
        <v>35.783139999999996</v>
      </c>
      <c r="I86">
        <f t="shared" si="54"/>
        <v>38.23404</v>
      </c>
      <c r="J86">
        <f t="shared" si="54"/>
        <v>38.724220000000003</v>
      </c>
      <c r="K86">
        <f t="shared" si="54"/>
        <v>38.724220000000003</v>
      </c>
      <c r="L86">
        <f t="shared" si="54"/>
        <v>38.479129999999998</v>
      </c>
      <c r="M86">
        <f t="shared" si="54"/>
        <v>38.23404</v>
      </c>
      <c r="N86">
        <f t="shared" si="54"/>
        <v>36.518409999999996</v>
      </c>
      <c r="O86">
        <f t="shared" si="54"/>
        <v>33.332239999999999</v>
      </c>
      <c r="P86">
        <f t="shared" si="54"/>
        <v>29.655889999999996</v>
      </c>
      <c r="Q86">
        <f t="shared" si="54"/>
        <v>27.940259999999999</v>
      </c>
      <c r="T86">
        <f t="shared" ref="T86:AE86" si="55">+$J$56*T40</f>
        <v>41.17512</v>
      </c>
      <c r="U86">
        <f t="shared" si="55"/>
        <v>39.949669999999998</v>
      </c>
      <c r="V86">
        <f t="shared" si="55"/>
        <v>37.253679999999996</v>
      </c>
      <c r="W86">
        <f t="shared" si="55"/>
        <v>32.842059999999996</v>
      </c>
      <c r="X86">
        <f t="shared" si="55"/>
        <v>28.430439999999997</v>
      </c>
      <c r="Y86">
        <f t="shared" si="55"/>
        <v>26.224629999999998</v>
      </c>
      <c r="Z86">
        <f t="shared" si="55"/>
        <v>26.959899999999998</v>
      </c>
      <c r="AA86">
        <f t="shared" si="55"/>
        <v>30.636249999999997</v>
      </c>
      <c r="AB86">
        <f t="shared" si="55"/>
        <v>35.292960000000001</v>
      </c>
      <c r="AC86">
        <f t="shared" si="55"/>
        <v>38.724220000000003</v>
      </c>
      <c r="AD86">
        <f t="shared" si="55"/>
        <v>40.684940000000005</v>
      </c>
      <c r="AE86">
        <f t="shared" si="55"/>
        <v>41.17512</v>
      </c>
    </row>
    <row r="87" spans="5:31" x14ac:dyDescent="0.25">
      <c r="E87">
        <v>14</v>
      </c>
      <c r="F87">
        <f t="shared" ref="F87:Q87" si="56">+$J$56*F41</f>
        <v>29.900979999999997</v>
      </c>
      <c r="G87">
        <f t="shared" si="56"/>
        <v>33.087150000000001</v>
      </c>
      <c r="H87">
        <f t="shared" si="56"/>
        <v>36.028229999999994</v>
      </c>
      <c r="I87">
        <f t="shared" si="56"/>
        <v>38.23404</v>
      </c>
      <c r="J87">
        <f t="shared" si="56"/>
        <v>38.479129999999998</v>
      </c>
      <c r="K87">
        <f t="shared" si="56"/>
        <v>38.23404</v>
      </c>
      <c r="L87">
        <f t="shared" si="56"/>
        <v>38.23404</v>
      </c>
      <c r="M87">
        <f t="shared" si="56"/>
        <v>37.988949999999996</v>
      </c>
      <c r="N87">
        <f t="shared" si="56"/>
        <v>36.763500000000001</v>
      </c>
      <c r="O87">
        <f t="shared" si="56"/>
        <v>33.822420000000001</v>
      </c>
      <c r="P87">
        <f t="shared" si="56"/>
        <v>30.636249999999997</v>
      </c>
      <c r="Q87">
        <f t="shared" si="56"/>
        <v>28.92062</v>
      </c>
      <c r="T87">
        <f t="shared" ref="T87:AE87" si="57">+$J$56*T41</f>
        <v>40.684940000000005</v>
      </c>
      <c r="U87">
        <f t="shared" si="57"/>
        <v>39.704579999999993</v>
      </c>
      <c r="V87">
        <f t="shared" si="57"/>
        <v>37.49877</v>
      </c>
      <c r="W87">
        <f t="shared" si="57"/>
        <v>33.332239999999999</v>
      </c>
      <c r="X87">
        <f t="shared" si="57"/>
        <v>29.410799999999998</v>
      </c>
      <c r="Y87">
        <f t="shared" si="57"/>
        <v>27.204989999999999</v>
      </c>
      <c r="Z87">
        <f t="shared" si="57"/>
        <v>27.940259999999999</v>
      </c>
      <c r="AA87">
        <f t="shared" si="57"/>
        <v>31.37152</v>
      </c>
      <c r="AB87">
        <f t="shared" si="57"/>
        <v>35.538049999999998</v>
      </c>
      <c r="AC87">
        <f t="shared" si="57"/>
        <v>38.724220000000003</v>
      </c>
      <c r="AD87">
        <f t="shared" si="57"/>
        <v>40.194759999999995</v>
      </c>
      <c r="AE87">
        <f t="shared" si="57"/>
        <v>40.684940000000005</v>
      </c>
    </row>
    <row r="88" spans="5:31" x14ac:dyDescent="0.25">
      <c r="E88">
        <v>12</v>
      </c>
      <c r="F88">
        <f t="shared" ref="F88:Q88" si="58">+$J$56*F42</f>
        <v>30.881339999999998</v>
      </c>
      <c r="G88">
        <f t="shared" si="58"/>
        <v>33.822420000000001</v>
      </c>
      <c r="H88">
        <f t="shared" si="58"/>
        <v>36.518409999999996</v>
      </c>
      <c r="I88">
        <f t="shared" si="58"/>
        <v>37.988949999999996</v>
      </c>
      <c r="J88">
        <f t="shared" si="58"/>
        <v>37.988949999999996</v>
      </c>
      <c r="K88">
        <f t="shared" si="58"/>
        <v>37.49877</v>
      </c>
      <c r="L88">
        <f t="shared" si="58"/>
        <v>37.49877</v>
      </c>
      <c r="M88">
        <f t="shared" si="58"/>
        <v>37.743859999999998</v>
      </c>
      <c r="N88">
        <f t="shared" si="58"/>
        <v>37.008589999999998</v>
      </c>
      <c r="O88">
        <f t="shared" si="58"/>
        <v>34.557689999999994</v>
      </c>
      <c r="P88">
        <f t="shared" si="58"/>
        <v>31.616609999999998</v>
      </c>
      <c r="Q88">
        <f t="shared" si="58"/>
        <v>29.900979999999997</v>
      </c>
      <c r="T88">
        <f t="shared" ref="T88:AE88" si="59">+$J$56*T42</f>
        <v>40.194759999999995</v>
      </c>
      <c r="U88">
        <f t="shared" si="59"/>
        <v>39.704579999999993</v>
      </c>
      <c r="V88">
        <f t="shared" si="59"/>
        <v>37.743859999999998</v>
      </c>
      <c r="W88">
        <f t="shared" si="59"/>
        <v>34.067509999999999</v>
      </c>
      <c r="X88">
        <f t="shared" si="59"/>
        <v>30.146070000000002</v>
      </c>
      <c r="Y88">
        <f t="shared" si="59"/>
        <v>28.18535</v>
      </c>
      <c r="Z88">
        <f t="shared" si="59"/>
        <v>28.92062</v>
      </c>
      <c r="AA88">
        <f t="shared" si="59"/>
        <v>32.106789999999997</v>
      </c>
      <c r="AB88">
        <f t="shared" si="59"/>
        <v>36.028229999999994</v>
      </c>
      <c r="AC88">
        <f t="shared" si="59"/>
        <v>38.724220000000003</v>
      </c>
      <c r="AD88">
        <f t="shared" si="59"/>
        <v>39.704579999999993</v>
      </c>
      <c r="AE88">
        <f t="shared" si="59"/>
        <v>39.949669999999998</v>
      </c>
    </row>
    <row r="89" spans="5:31" x14ac:dyDescent="0.25">
      <c r="E89">
        <v>10</v>
      </c>
      <c r="F89">
        <f t="shared" ref="F89:Q89" si="60">+$J$56*F43</f>
        <v>31.861699999999999</v>
      </c>
      <c r="G89">
        <f t="shared" si="60"/>
        <v>34.557689999999994</v>
      </c>
      <c r="H89">
        <f t="shared" si="60"/>
        <v>37.008589999999998</v>
      </c>
      <c r="I89">
        <f t="shared" si="60"/>
        <v>37.988949999999996</v>
      </c>
      <c r="J89">
        <f t="shared" si="60"/>
        <v>37.49877</v>
      </c>
      <c r="K89">
        <f t="shared" si="60"/>
        <v>37.008589999999998</v>
      </c>
      <c r="L89">
        <f t="shared" si="60"/>
        <v>37.008589999999998</v>
      </c>
      <c r="M89">
        <f t="shared" si="60"/>
        <v>37.49877</v>
      </c>
      <c r="N89">
        <f t="shared" si="60"/>
        <v>37.008589999999998</v>
      </c>
      <c r="O89">
        <f t="shared" si="60"/>
        <v>35.047870000000003</v>
      </c>
      <c r="P89">
        <f t="shared" si="60"/>
        <v>32.351879999999994</v>
      </c>
      <c r="Q89">
        <f t="shared" si="60"/>
        <v>31.126429999999996</v>
      </c>
      <c r="T89">
        <f t="shared" ref="T89:AE89" si="61">+$J$56*T43</f>
        <v>39.459490000000002</v>
      </c>
      <c r="U89">
        <f t="shared" si="61"/>
        <v>39.214399999999998</v>
      </c>
      <c r="V89">
        <f t="shared" si="61"/>
        <v>37.743859999999998</v>
      </c>
      <c r="W89">
        <f t="shared" si="61"/>
        <v>34.557689999999994</v>
      </c>
      <c r="X89">
        <f t="shared" si="61"/>
        <v>31.126429999999996</v>
      </c>
      <c r="Y89">
        <f t="shared" si="61"/>
        <v>29.165710000000001</v>
      </c>
      <c r="Z89">
        <f t="shared" si="61"/>
        <v>29.900979999999997</v>
      </c>
      <c r="AA89">
        <f t="shared" si="61"/>
        <v>32.842059999999996</v>
      </c>
      <c r="AB89">
        <f t="shared" si="61"/>
        <v>36.273319999999998</v>
      </c>
      <c r="AC89">
        <f t="shared" si="61"/>
        <v>38.479129999999998</v>
      </c>
      <c r="AD89">
        <f t="shared" si="61"/>
        <v>39.214399999999998</v>
      </c>
      <c r="AE89">
        <f t="shared" si="61"/>
        <v>39.459490000000002</v>
      </c>
    </row>
    <row r="90" spans="5:31" x14ac:dyDescent="0.25">
      <c r="E90">
        <v>8</v>
      </c>
      <c r="F90">
        <f t="shared" ref="F90:Q90" si="62">+$J$56*F44</f>
        <v>32.842059999999996</v>
      </c>
      <c r="G90">
        <f t="shared" si="62"/>
        <v>35.292960000000001</v>
      </c>
      <c r="H90">
        <f t="shared" si="62"/>
        <v>37.253679999999996</v>
      </c>
      <c r="I90">
        <f t="shared" si="62"/>
        <v>37.743859999999998</v>
      </c>
      <c r="J90">
        <f t="shared" si="62"/>
        <v>37.008589999999998</v>
      </c>
      <c r="K90">
        <f t="shared" si="62"/>
        <v>36.273319999999998</v>
      </c>
      <c r="L90">
        <f t="shared" si="62"/>
        <v>36.518409999999996</v>
      </c>
      <c r="M90">
        <f t="shared" si="62"/>
        <v>37.253679999999996</v>
      </c>
      <c r="N90">
        <f t="shared" si="62"/>
        <v>37.253679999999996</v>
      </c>
      <c r="O90">
        <f t="shared" si="62"/>
        <v>35.538049999999998</v>
      </c>
      <c r="P90">
        <f t="shared" si="62"/>
        <v>33.332239999999999</v>
      </c>
      <c r="Q90">
        <f t="shared" si="62"/>
        <v>32.106789999999997</v>
      </c>
      <c r="T90">
        <f t="shared" ref="T90:AE90" si="63">+$J$56*T44</f>
        <v>38.96931</v>
      </c>
      <c r="U90">
        <f t="shared" si="63"/>
        <v>38.96931</v>
      </c>
      <c r="V90">
        <f t="shared" si="63"/>
        <v>37.988949999999996</v>
      </c>
      <c r="W90">
        <f t="shared" si="63"/>
        <v>35.047870000000003</v>
      </c>
      <c r="X90">
        <f t="shared" si="63"/>
        <v>31.861699999999999</v>
      </c>
      <c r="Y90">
        <f t="shared" si="63"/>
        <v>29.900979999999997</v>
      </c>
      <c r="Z90">
        <f t="shared" si="63"/>
        <v>30.636249999999997</v>
      </c>
      <c r="AA90">
        <f t="shared" si="63"/>
        <v>33.332239999999999</v>
      </c>
      <c r="AB90">
        <f t="shared" si="63"/>
        <v>36.518409999999996</v>
      </c>
      <c r="AC90">
        <f t="shared" si="63"/>
        <v>38.479129999999998</v>
      </c>
      <c r="AD90">
        <f t="shared" si="63"/>
        <v>38.724220000000003</v>
      </c>
      <c r="AE90">
        <f t="shared" si="63"/>
        <v>38.724220000000003</v>
      </c>
    </row>
    <row r="91" spans="5:31" x14ac:dyDescent="0.25">
      <c r="E91">
        <v>6</v>
      </c>
      <c r="F91">
        <f t="shared" ref="F91:Q91" si="64">+$J$56*F45</f>
        <v>33.822420000000001</v>
      </c>
      <c r="G91">
        <f t="shared" si="64"/>
        <v>35.783139999999996</v>
      </c>
      <c r="H91">
        <f t="shared" si="64"/>
        <v>37.49877</v>
      </c>
      <c r="I91">
        <f t="shared" si="64"/>
        <v>37.49877</v>
      </c>
      <c r="J91">
        <f t="shared" si="64"/>
        <v>36.518409999999996</v>
      </c>
      <c r="K91">
        <f t="shared" si="64"/>
        <v>35.783139999999996</v>
      </c>
      <c r="L91">
        <f t="shared" si="64"/>
        <v>36.028229999999994</v>
      </c>
      <c r="M91">
        <f t="shared" si="64"/>
        <v>37.008589999999998</v>
      </c>
      <c r="N91">
        <f t="shared" si="64"/>
        <v>37.253679999999996</v>
      </c>
      <c r="O91">
        <f t="shared" si="64"/>
        <v>36.028229999999994</v>
      </c>
      <c r="P91">
        <f t="shared" si="64"/>
        <v>34.067509999999999</v>
      </c>
      <c r="Q91">
        <f t="shared" si="64"/>
        <v>32.842059999999996</v>
      </c>
      <c r="T91">
        <f t="shared" ref="T91:AE91" si="65">+$J$56*T45</f>
        <v>38.23404</v>
      </c>
      <c r="U91">
        <f t="shared" si="65"/>
        <v>38.724220000000003</v>
      </c>
      <c r="V91">
        <f t="shared" si="65"/>
        <v>37.988949999999996</v>
      </c>
      <c r="W91">
        <f t="shared" si="65"/>
        <v>35.538049999999998</v>
      </c>
      <c r="X91">
        <f t="shared" si="65"/>
        <v>32.596969999999999</v>
      </c>
      <c r="Y91">
        <f t="shared" si="65"/>
        <v>30.881339999999998</v>
      </c>
      <c r="Z91">
        <f t="shared" si="65"/>
        <v>31.616609999999998</v>
      </c>
      <c r="AA91">
        <f t="shared" si="65"/>
        <v>34.067509999999999</v>
      </c>
      <c r="AB91">
        <f t="shared" si="65"/>
        <v>36.763500000000001</v>
      </c>
      <c r="AC91">
        <f t="shared" si="65"/>
        <v>38.23404</v>
      </c>
      <c r="AD91">
        <f t="shared" si="65"/>
        <v>38.23404</v>
      </c>
      <c r="AE91">
        <f t="shared" si="65"/>
        <v>37.988949999999996</v>
      </c>
    </row>
    <row r="92" spans="5:31" x14ac:dyDescent="0.25">
      <c r="E92">
        <v>4</v>
      </c>
      <c r="F92">
        <f t="shared" ref="F92:Q92" si="66">+$J$56*F46</f>
        <v>34.557689999999994</v>
      </c>
      <c r="G92">
        <f t="shared" si="66"/>
        <v>36.518409999999996</v>
      </c>
      <c r="H92">
        <f t="shared" si="66"/>
        <v>37.49877</v>
      </c>
      <c r="I92">
        <f t="shared" si="66"/>
        <v>37.49877</v>
      </c>
      <c r="J92">
        <f t="shared" si="66"/>
        <v>36.028229999999994</v>
      </c>
      <c r="K92">
        <f t="shared" si="66"/>
        <v>35.047870000000003</v>
      </c>
      <c r="L92">
        <f t="shared" si="66"/>
        <v>35.292960000000001</v>
      </c>
      <c r="M92">
        <f t="shared" si="66"/>
        <v>36.518409999999996</v>
      </c>
      <c r="N92">
        <f t="shared" si="66"/>
        <v>37.253679999999996</v>
      </c>
      <c r="O92">
        <f t="shared" si="66"/>
        <v>36.518409999999996</v>
      </c>
      <c r="P92">
        <f t="shared" si="66"/>
        <v>34.802779999999998</v>
      </c>
      <c r="Q92">
        <f t="shared" si="66"/>
        <v>33.822420000000001</v>
      </c>
      <c r="T92">
        <f t="shared" ref="T92:AE92" si="67">+$J$56*T46</f>
        <v>37.49877</v>
      </c>
      <c r="U92">
        <f t="shared" si="67"/>
        <v>38.23404</v>
      </c>
      <c r="V92">
        <f t="shared" si="67"/>
        <v>37.988949999999996</v>
      </c>
      <c r="W92">
        <f t="shared" si="67"/>
        <v>36.028229999999994</v>
      </c>
      <c r="X92">
        <f t="shared" si="67"/>
        <v>33.332239999999999</v>
      </c>
      <c r="Y92">
        <f t="shared" si="67"/>
        <v>31.861699999999999</v>
      </c>
      <c r="Z92">
        <f t="shared" si="67"/>
        <v>32.351879999999994</v>
      </c>
      <c r="AA92">
        <f t="shared" si="67"/>
        <v>34.557689999999994</v>
      </c>
      <c r="AB92">
        <f t="shared" si="67"/>
        <v>37.008589999999998</v>
      </c>
      <c r="AC92">
        <f t="shared" si="67"/>
        <v>37.988949999999996</v>
      </c>
      <c r="AD92">
        <f t="shared" si="67"/>
        <v>37.49877</v>
      </c>
      <c r="AE92">
        <f t="shared" si="67"/>
        <v>37.253679999999996</v>
      </c>
    </row>
    <row r="93" spans="5:31" x14ac:dyDescent="0.25">
      <c r="E93">
        <v>2</v>
      </c>
      <c r="F93">
        <f t="shared" ref="F93:Q93" si="68">+$J$56*F47</f>
        <v>35.292960000000001</v>
      </c>
      <c r="G93">
        <f t="shared" si="68"/>
        <v>37.008589999999998</v>
      </c>
      <c r="H93">
        <f t="shared" si="68"/>
        <v>37.743859999999998</v>
      </c>
      <c r="I93">
        <f t="shared" si="68"/>
        <v>37.008589999999998</v>
      </c>
      <c r="J93">
        <f t="shared" si="68"/>
        <v>35.292960000000001</v>
      </c>
      <c r="K93">
        <f t="shared" si="68"/>
        <v>34.312599999999996</v>
      </c>
      <c r="L93">
        <f t="shared" si="68"/>
        <v>34.557689999999994</v>
      </c>
      <c r="M93">
        <f t="shared" si="68"/>
        <v>36.028229999999994</v>
      </c>
      <c r="N93">
        <f t="shared" si="68"/>
        <v>37.253679999999996</v>
      </c>
      <c r="O93">
        <f t="shared" si="68"/>
        <v>37.008589999999998</v>
      </c>
      <c r="P93">
        <f t="shared" si="68"/>
        <v>35.538049999999998</v>
      </c>
      <c r="Q93">
        <f t="shared" si="68"/>
        <v>34.802779999999998</v>
      </c>
      <c r="T93">
        <f t="shared" ref="T93:AE93" si="69">+$J$56*T47</f>
        <v>37.008589999999998</v>
      </c>
      <c r="U93">
        <f t="shared" si="69"/>
        <v>37.988949999999996</v>
      </c>
      <c r="V93">
        <f t="shared" si="69"/>
        <v>37.988949999999996</v>
      </c>
      <c r="W93">
        <f t="shared" si="69"/>
        <v>36.518409999999996</v>
      </c>
      <c r="X93">
        <f t="shared" si="69"/>
        <v>34.067509999999999</v>
      </c>
      <c r="Y93">
        <f t="shared" si="69"/>
        <v>32.596969999999999</v>
      </c>
      <c r="Z93">
        <f t="shared" si="69"/>
        <v>33.087150000000001</v>
      </c>
      <c r="AA93">
        <f t="shared" si="69"/>
        <v>35.292960000000001</v>
      </c>
      <c r="AB93">
        <f t="shared" si="69"/>
        <v>37.008589999999998</v>
      </c>
      <c r="AC93">
        <f t="shared" si="69"/>
        <v>37.743859999999998</v>
      </c>
      <c r="AD93">
        <f t="shared" si="69"/>
        <v>37.008589999999998</v>
      </c>
      <c r="AE93">
        <f t="shared" si="69"/>
        <v>36.518409999999996</v>
      </c>
    </row>
    <row r="94" spans="5:31" x14ac:dyDescent="0.25">
      <c r="E94">
        <v>0</v>
      </c>
      <c r="F94">
        <f t="shared" ref="F94:Q94" si="70">+$J$56*F48</f>
        <v>36.273319999999998</v>
      </c>
      <c r="G94">
        <f t="shared" si="70"/>
        <v>37.49877</v>
      </c>
      <c r="H94">
        <f t="shared" si="70"/>
        <v>37.988949999999996</v>
      </c>
      <c r="I94">
        <f t="shared" si="70"/>
        <v>36.763500000000001</v>
      </c>
      <c r="J94">
        <f t="shared" si="70"/>
        <v>34.802779999999998</v>
      </c>
      <c r="K94">
        <f t="shared" si="70"/>
        <v>33.332239999999999</v>
      </c>
      <c r="L94">
        <f t="shared" si="70"/>
        <v>33.822420000000001</v>
      </c>
      <c r="M94">
        <f t="shared" si="70"/>
        <v>35.783139999999996</v>
      </c>
      <c r="N94">
        <f t="shared" si="70"/>
        <v>37.253679999999996</v>
      </c>
      <c r="O94">
        <f t="shared" si="70"/>
        <v>37.49877</v>
      </c>
      <c r="P94">
        <f t="shared" si="70"/>
        <v>36.273319999999998</v>
      </c>
      <c r="Q94">
        <f t="shared" si="70"/>
        <v>35.538049999999998</v>
      </c>
      <c r="T94">
        <f t="shared" ref="T94:AE94" si="71">+$J$56*T48</f>
        <v>36.273319999999998</v>
      </c>
      <c r="U94">
        <f t="shared" si="71"/>
        <v>37.49877</v>
      </c>
      <c r="V94">
        <f t="shared" si="71"/>
        <v>37.988949999999996</v>
      </c>
      <c r="W94">
        <f t="shared" si="71"/>
        <v>36.763500000000001</v>
      </c>
      <c r="X94">
        <f t="shared" si="71"/>
        <v>34.802779999999998</v>
      </c>
      <c r="Y94">
        <f t="shared" si="71"/>
        <v>33.332239999999999</v>
      </c>
      <c r="Z94">
        <f t="shared" si="71"/>
        <v>33.822420000000001</v>
      </c>
      <c r="AA94">
        <f t="shared" si="71"/>
        <v>35.783139999999996</v>
      </c>
      <c r="AB94">
        <f t="shared" si="71"/>
        <v>37.253679999999996</v>
      </c>
      <c r="AC94">
        <f t="shared" si="71"/>
        <v>37.49877</v>
      </c>
      <c r="AD94">
        <f t="shared" si="71"/>
        <v>36.273319999999998</v>
      </c>
      <c r="AE94">
        <f t="shared" si="71"/>
        <v>35.538049999999998</v>
      </c>
    </row>
    <row r="100" spans="5:31" x14ac:dyDescent="0.25">
      <c r="E100" t="s">
        <v>43</v>
      </c>
      <c r="T100" t="s">
        <v>44</v>
      </c>
    </row>
    <row r="101" spans="5:31" x14ac:dyDescent="0.25">
      <c r="E101" t="s">
        <v>24</v>
      </c>
      <c r="F101" t="s">
        <v>45</v>
      </c>
      <c r="G101" t="s">
        <v>46</v>
      </c>
      <c r="H101" t="s">
        <v>47</v>
      </c>
      <c r="I101" t="s">
        <v>48</v>
      </c>
      <c r="J101" t="s">
        <v>49</v>
      </c>
      <c r="K101" t="s">
        <v>50</v>
      </c>
      <c r="L101" t="s">
        <v>51</v>
      </c>
      <c r="M101" t="s">
        <v>52</v>
      </c>
      <c r="N101" t="s">
        <v>53</v>
      </c>
      <c r="O101" t="s">
        <v>54</v>
      </c>
      <c r="P101" t="s">
        <v>55</v>
      </c>
      <c r="Q101" t="s">
        <v>56</v>
      </c>
      <c r="T101" t="s">
        <v>45</v>
      </c>
      <c r="U101" t="s">
        <v>46</v>
      </c>
      <c r="V101" t="s">
        <v>47</v>
      </c>
      <c r="W101" t="s">
        <v>48</v>
      </c>
      <c r="X101" t="s">
        <v>49</v>
      </c>
      <c r="Y101" t="s">
        <v>50</v>
      </c>
      <c r="Z101" t="s">
        <v>51</v>
      </c>
      <c r="AA101" t="s">
        <v>52</v>
      </c>
      <c r="AB101" t="s">
        <v>53</v>
      </c>
      <c r="AC101" t="s">
        <v>54</v>
      </c>
      <c r="AD101" t="s">
        <v>55</v>
      </c>
      <c r="AE101" t="s">
        <v>56</v>
      </c>
    </row>
    <row r="102" spans="5:31" x14ac:dyDescent="0.25">
      <c r="E102">
        <v>0</v>
      </c>
      <c r="F102">
        <v>36.273319999999998</v>
      </c>
      <c r="G102">
        <v>37.49877</v>
      </c>
      <c r="H102">
        <v>37.988949999999996</v>
      </c>
      <c r="I102">
        <v>36.763500000000001</v>
      </c>
      <c r="J102">
        <v>34.802779999999998</v>
      </c>
      <c r="K102">
        <v>33.332239999999999</v>
      </c>
      <c r="L102">
        <v>33.822420000000001</v>
      </c>
      <c r="M102">
        <v>35.783139999999996</v>
      </c>
      <c r="N102">
        <v>37.253679999999996</v>
      </c>
      <c r="O102">
        <v>37.49877</v>
      </c>
      <c r="P102">
        <v>36.273319999999998</v>
      </c>
      <c r="Q102">
        <v>35.538049999999998</v>
      </c>
      <c r="T102">
        <v>36.273319999999998</v>
      </c>
      <c r="U102">
        <v>37.49877</v>
      </c>
      <c r="V102">
        <v>37.988949999999996</v>
      </c>
      <c r="W102">
        <v>36.763500000000001</v>
      </c>
      <c r="X102">
        <v>34.802779999999998</v>
      </c>
      <c r="Y102">
        <v>33.332239999999999</v>
      </c>
      <c r="Z102">
        <v>33.822420000000001</v>
      </c>
      <c r="AA102">
        <v>35.783139999999996</v>
      </c>
      <c r="AB102">
        <v>37.253679999999996</v>
      </c>
      <c r="AC102">
        <v>37.49877</v>
      </c>
      <c r="AD102">
        <v>36.273319999999998</v>
      </c>
      <c r="AE102">
        <v>35.538049999999998</v>
      </c>
    </row>
    <row r="103" spans="5:31" x14ac:dyDescent="0.25">
      <c r="E103">
        <v>2</v>
      </c>
      <c r="F103">
        <v>35.292960000000001</v>
      </c>
      <c r="G103">
        <v>37.008589999999998</v>
      </c>
      <c r="H103">
        <v>37.743859999999998</v>
      </c>
      <c r="I103">
        <v>37.008589999999998</v>
      </c>
      <c r="J103">
        <v>35.292960000000001</v>
      </c>
      <c r="K103">
        <v>34.312599999999996</v>
      </c>
      <c r="L103">
        <v>34.557689999999994</v>
      </c>
      <c r="M103">
        <v>36.028229999999994</v>
      </c>
      <c r="N103">
        <v>37.253679999999996</v>
      </c>
      <c r="O103">
        <v>37.008589999999998</v>
      </c>
      <c r="P103">
        <v>35.538049999999998</v>
      </c>
      <c r="Q103">
        <v>34.802779999999998</v>
      </c>
      <c r="T103">
        <v>37.008589999999998</v>
      </c>
      <c r="U103">
        <v>37.988949999999996</v>
      </c>
      <c r="V103">
        <v>37.988949999999996</v>
      </c>
      <c r="W103">
        <v>36.518409999999996</v>
      </c>
      <c r="X103">
        <v>34.067509999999999</v>
      </c>
      <c r="Y103">
        <v>32.596969999999999</v>
      </c>
      <c r="Z103">
        <v>33.087150000000001</v>
      </c>
      <c r="AA103">
        <v>35.292960000000001</v>
      </c>
      <c r="AB103">
        <v>37.008589999999998</v>
      </c>
      <c r="AC103">
        <v>37.743859999999998</v>
      </c>
      <c r="AD103">
        <v>37.008589999999998</v>
      </c>
      <c r="AE103">
        <v>36.518409999999996</v>
      </c>
    </row>
    <row r="104" spans="5:31" x14ac:dyDescent="0.25">
      <c r="E104">
        <v>4</v>
      </c>
      <c r="F104">
        <v>34.557689999999994</v>
      </c>
      <c r="G104">
        <v>36.518409999999996</v>
      </c>
      <c r="H104">
        <v>37.49877</v>
      </c>
      <c r="I104">
        <v>37.49877</v>
      </c>
      <c r="J104">
        <v>36.028229999999994</v>
      </c>
      <c r="K104">
        <v>35.047870000000003</v>
      </c>
      <c r="L104">
        <v>35.292960000000001</v>
      </c>
      <c r="M104">
        <v>36.518409999999996</v>
      </c>
      <c r="N104">
        <v>37.253679999999996</v>
      </c>
      <c r="O104">
        <v>36.518409999999996</v>
      </c>
      <c r="P104">
        <v>34.802779999999998</v>
      </c>
      <c r="Q104">
        <v>33.822420000000001</v>
      </c>
      <c r="T104">
        <v>37.49877</v>
      </c>
      <c r="U104">
        <v>38.23404</v>
      </c>
      <c r="V104">
        <v>37.988949999999996</v>
      </c>
      <c r="W104">
        <v>36.028229999999994</v>
      </c>
      <c r="X104">
        <v>33.332239999999999</v>
      </c>
      <c r="Y104">
        <v>31.861699999999999</v>
      </c>
      <c r="Z104">
        <v>32.351879999999994</v>
      </c>
      <c r="AA104">
        <v>34.557689999999994</v>
      </c>
      <c r="AB104">
        <v>37.008589999999998</v>
      </c>
      <c r="AC104">
        <v>37.988949999999996</v>
      </c>
      <c r="AD104">
        <v>37.49877</v>
      </c>
      <c r="AE104">
        <v>37.253679999999996</v>
      </c>
    </row>
    <row r="105" spans="5:31" x14ac:dyDescent="0.25">
      <c r="E105">
        <v>6</v>
      </c>
      <c r="F105">
        <v>33.822420000000001</v>
      </c>
      <c r="G105">
        <v>35.783139999999996</v>
      </c>
      <c r="H105">
        <v>37.49877</v>
      </c>
      <c r="I105">
        <v>37.49877</v>
      </c>
      <c r="J105">
        <v>36.518409999999996</v>
      </c>
      <c r="K105">
        <v>35.783139999999996</v>
      </c>
      <c r="L105">
        <v>36.028229999999994</v>
      </c>
      <c r="M105">
        <v>37.008589999999998</v>
      </c>
      <c r="N105">
        <v>37.253679999999996</v>
      </c>
      <c r="O105">
        <v>36.028229999999994</v>
      </c>
      <c r="P105">
        <v>34.067509999999999</v>
      </c>
      <c r="Q105">
        <v>32.842059999999996</v>
      </c>
      <c r="T105">
        <v>38.23404</v>
      </c>
      <c r="U105">
        <v>38.724220000000003</v>
      </c>
      <c r="V105">
        <v>37.988949999999996</v>
      </c>
      <c r="W105">
        <v>35.538049999999998</v>
      </c>
      <c r="X105">
        <v>32.596969999999999</v>
      </c>
      <c r="Y105">
        <v>30.881339999999998</v>
      </c>
      <c r="Z105">
        <v>31.616609999999998</v>
      </c>
      <c r="AA105">
        <v>34.067509999999999</v>
      </c>
      <c r="AB105">
        <v>36.763500000000001</v>
      </c>
      <c r="AC105">
        <v>38.23404</v>
      </c>
      <c r="AD105">
        <v>38.23404</v>
      </c>
      <c r="AE105">
        <v>37.988949999999996</v>
      </c>
    </row>
    <row r="106" spans="5:31" x14ac:dyDescent="0.25">
      <c r="E106">
        <v>8</v>
      </c>
      <c r="F106">
        <v>32.842059999999996</v>
      </c>
      <c r="G106">
        <v>35.292960000000001</v>
      </c>
      <c r="H106">
        <v>37.253679999999996</v>
      </c>
      <c r="I106">
        <v>37.743859999999998</v>
      </c>
      <c r="J106">
        <v>37.008589999999998</v>
      </c>
      <c r="K106">
        <v>36.273319999999998</v>
      </c>
      <c r="L106">
        <v>36.518409999999996</v>
      </c>
      <c r="M106">
        <v>37.253679999999996</v>
      </c>
      <c r="N106">
        <v>37.253679999999996</v>
      </c>
      <c r="O106">
        <v>35.538049999999998</v>
      </c>
      <c r="P106">
        <v>33.332239999999999</v>
      </c>
      <c r="Q106">
        <v>32.106789999999997</v>
      </c>
      <c r="T106">
        <v>38.96931</v>
      </c>
      <c r="U106">
        <v>38.96931</v>
      </c>
      <c r="V106">
        <v>37.988949999999996</v>
      </c>
      <c r="W106">
        <v>35.047870000000003</v>
      </c>
      <c r="X106">
        <v>31.861699999999999</v>
      </c>
      <c r="Y106">
        <v>29.900979999999997</v>
      </c>
      <c r="Z106">
        <v>30.636249999999997</v>
      </c>
      <c r="AA106">
        <v>33.332239999999999</v>
      </c>
      <c r="AB106">
        <v>36.518409999999996</v>
      </c>
      <c r="AC106">
        <v>38.479129999999998</v>
      </c>
      <c r="AD106">
        <v>38.724220000000003</v>
      </c>
      <c r="AE106">
        <v>38.724220000000003</v>
      </c>
    </row>
    <row r="107" spans="5:31" x14ac:dyDescent="0.25">
      <c r="E107">
        <v>10</v>
      </c>
      <c r="F107">
        <v>31.861699999999999</v>
      </c>
      <c r="G107">
        <v>34.557689999999994</v>
      </c>
      <c r="H107">
        <v>37.008589999999998</v>
      </c>
      <c r="I107">
        <v>37.988949999999996</v>
      </c>
      <c r="J107">
        <v>37.49877</v>
      </c>
      <c r="K107">
        <v>37.008589999999998</v>
      </c>
      <c r="L107">
        <v>37.008589999999998</v>
      </c>
      <c r="M107">
        <v>37.49877</v>
      </c>
      <c r="N107">
        <v>37.008589999999998</v>
      </c>
      <c r="O107">
        <v>35.047870000000003</v>
      </c>
      <c r="P107">
        <v>32.351879999999994</v>
      </c>
      <c r="Q107">
        <v>31.126429999999996</v>
      </c>
      <c r="T107">
        <v>39.459490000000002</v>
      </c>
      <c r="U107">
        <v>39.214399999999998</v>
      </c>
      <c r="V107">
        <v>37.743859999999998</v>
      </c>
      <c r="W107">
        <v>34.557689999999994</v>
      </c>
      <c r="X107">
        <v>31.126429999999996</v>
      </c>
      <c r="Y107">
        <v>29.165710000000001</v>
      </c>
      <c r="Z107">
        <v>29.900979999999997</v>
      </c>
      <c r="AA107">
        <v>32.842059999999996</v>
      </c>
      <c r="AB107">
        <v>36.273319999999998</v>
      </c>
      <c r="AC107">
        <v>38.479129999999998</v>
      </c>
      <c r="AD107">
        <v>39.214399999999998</v>
      </c>
      <c r="AE107">
        <v>39.459490000000002</v>
      </c>
    </row>
    <row r="108" spans="5:31" x14ac:dyDescent="0.25">
      <c r="E108">
        <v>12</v>
      </c>
      <c r="F108">
        <v>30.881339999999998</v>
      </c>
      <c r="G108">
        <v>33.822420000000001</v>
      </c>
      <c r="H108">
        <v>36.518409999999996</v>
      </c>
      <c r="I108">
        <v>37.988949999999996</v>
      </c>
      <c r="J108">
        <v>37.988949999999996</v>
      </c>
      <c r="K108">
        <v>37.49877</v>
      </c>
      <c r="L108">
        <v>37.49877</v>
      </c>
      <c r="M108">
        <v>37.743859999999998</v>
      </c>
      <c r="N108">
        <v>37.008589999999998</v>
      </c>
      <c r="O108">
        <v>34.557689999999994</v>
      </c>
      <c r="P108">
        <v>31.616609999999998</v>
      </c>
      <c r="Q108">
        <v>29.900979999999997</v>
      </c>
      <c r="T108">
        <v>40.194759999999995</v>
      </c>
      <c r="U108">
        <v>39.704579999999993</v>
      </c>
      <c r="V108">
        <v>37.743859999999998</v>
      </c>
      <c r="W108">
        <v>34.067509999999999</v>
      </c>
      <c r="X108">
        <v>30.146070000000002</v>
      </c>
      <c r="Y108">
        <v>28.18535</v>
      </c>
      <c r="Z108">
        <v>28.92062</v>
      </c>
      <c r="AA108">
        <v>32.106789999999997</v>
      </c>
      <c r="AB108">
        <v>36.028229999999994</v>
      </c>
      <c r="AC108">
        <v>38.724220000000003</v>
      </c>
      <c r="AD108">
        <v>39.704579999999993</v>
      </c>
      <c r="AE108">
        <v>39.949669999999998</v>
      </c>
    </row>
    <row r="109" spans="5:31" x14ac:dyDescent="0.25">
      <c r="E109">
        <v>14</v>
      </c>
      <c r="F109">
        <v>29.900979999999997</v>
      </c>
      <c r="G109">
        <v>33.087150000000001</v>
      </c>
      <c r="H109">
        <v>36.028229999999994</v>
      </c>
      <c r="I109">
        <v>38.23404</v>
      </c>
      <c r="J109">
        <v>38.479129999999998</v>
      </c>
      <c r="K109">
        <v>38.23404</v>
      </c>
      <c r="L109">
        <v>38.23404</v>
      </c>
      <c r="M109">
        <v>37.988949999999996</v>
      </c>
      <c r="N109">
        <v>36.763500000000001</v>
      </c>
      <c r="O109">
        <v>33.822420000000001</v>
      </c>
      <c r="P109">
        <v>30.636249999999997</v>
      </c>
      <c r="Q109">
        <v>28.92062</v>
      </c>
      <c r="T109">
        <v>40.684940000000005</v>
      </c>
      <c r="U109">
        <v>39.704579999999993</v>
      </c>
      <c r="V109">
        <v>37.49877</v>
      </c>
      <c r="W109">
        <v>33.332239999999999</v>
      </c>
      <c r="X109">
        <v>29.410799999999998</v>
      </c>
      <c r="Y109">
        <v>27.204989999999999</v>
      </c>
      <c r="Z109">
        <v>27.940259999999999</v>
      </c>
      <c r="AA109">
        <v>31.37152</v>
      </c>
      <c r="AB109">
        <v>35.538049999999998</v>
      </c>
      <c r="AC109">
        <v>38.724220000000003</v>
      </c>
      <c r="AD109">
        <v>40.194759999999995</v>
      </c>
      <c r="AE109">
        <v>40.684940000000005</v>
      </c>
    </row>
    <row r="110" spans="5:31" x14ac:dyDescent="0.25">
      <c r="E110">
        <v>16</v>
      </c>
      <c r="F110">
        <v>28.92062</v>
      </c>
      <c r="G110">
        <v>32.351879999999994</v>
      </c>
      <c r="H110">
        <v>35.783139999999996</v>
      </c>
      <c r="I110">
        <v>38.23404</v>
      </c>
      <c r="J110">
        <v>38.724220000000003</v>
      </c>
      <c r="K110">
        <v>38.724220000000003</v>
      </c>
      <c r="L110">
        <v>38.479129999999998</v>
      </c>
      <c r="M110">
        <v>38.23404</v>
      </c>
      <c r="N110">
        <v>36.518409999999996</v>
      </c>
      <c r="O110">
        <v>33.332239999999999</v>
      </c>
      <c r="P110">
        <v>29.655889999999996</v>
      </c>
      <c r="Q110">
        <v>27.940259999999999</v>
      </c>
      <c r="T110">
        <v>41.17512</v>
      </c>
      <c r="U110">
        <v>39.949669999999998</v>
      </c>
      <c r="V110">
        <v>37.253679999999996</v>
      </c>
      <c r="W110">
        <v>32.842059999999996</v>
      </c>
      <c r="X110">
        <v>28.430439999999997</v>
      </c>
      <c r="Y110">
        <v>26.224629999999998</v>
      </c>
      <c r="Z110">
        <v>26.959899999999998</v>
      </c>
      <c r="AA110">
        <v>30.636249999999997</v>
      </c>
      <c r="AB110">
        <v>35.292960000000001</v>
      </c>
      <c r="AC110">
        <v>38.724220000000003</v>
      </c>
      <c r="AD110">
        <v>40.684940000000005</v>
      </c>
      <c r="AE110">
        <v>41.17512</v>
      </c>
    </row>
    <row r="111" spans="5:31" x14ac:dyDescent="0.25">
      <c r="E111">
        <v>18</v>
      </c>
      <c r="F111">
        <v>27.940259999999999</v>
      </c>
      <c r="G111">
        <v>31.616609999999998</v>
      </c>
      <c r="H111">
        <v>35.292960000000001</v>
      </c>
      <c r="I111">
        <v>37.988949999999996</v>
      </c>
      <c r="J111">
        <v>38.96931</v>
      </c>
      <c r="K111">
        <v>39.214399999999998</v>
      </c>
      <c r="L111">
        <v>38.96931</v>
      </c>
      <c r="M111">
        <v>38.23404</v>
      </c>
      <c r="N111">
        <v>36.028229999999994</v>
      </c>
      <c r="O111">
        <v>32.596969999999999</v>
      </c>
      <c r="P111">
        <v>28.675529999999995</v>
      </c>
      <c r="Q111">
        <v>26.71481</v>
      </c>
      <c r="T111">
        <v>41.420209999999997</v>
      </c>
      <c r="U111">
        <v>39.949669999999998</v>
      </c>
      <c r="V111">
        <v>37.008589999999998</v>
      </c>
      <c r="W111">
        <v>32.106789999999997</v>
      </c>
      <c r="X111">
        <v>27.450079999999996</v>
      </c>
      <c r="Y111">
        <v>24.999179999999996</v>
      </c>
      <c r="Z111">
        <v>25.979539999999997</v>
      </c>
      <c r="AA111">
        <v>29.900979999999997</v>
      </c>
      <c r="AB111">
        <v>34.802779999999998</v>
      </c>
      <c r="AC111">
        <v>38.724220000000003</v>
      </c>
      <c r="AD111">
        <v>40.930029999999995</v>
      </c>
      <c r="AE111">
        <v>41.665299999999995</v>
      </c>
    </row>
    <row r="112" spans="5:31" x14ac:dyDescent="0.25">
      <c r="E112">
        <v>20</v>
      </c>
      <c r="F112">
        <v>26.71481</v>
      </c>
      <c r="G112">
        <v>30.636249999999997</v>
      </c>
      <c r="H112">
        <v>34.802779999999998</v>
      </c>
      <c r="I112">
        <v>37.988949999999996</v>
      </c>
      <c r="J112">
        <v>39.214399999999998</v>
      </c>
      <c r="K112">
        <v>39.459490000000002</v>
      </c>
      <c r="L112">
        <v>39.214399999999998</v>
      </c>
      <c r="M112">
        <v>38.23404</v>
      </c>
      <c r="N112">
        <v>35.783139999999996</v>
      </c>
      <c r="O112">
        <v>31.861699999999999</v>
      </c>
      <c r="P112">
        <v>27.695170000000001</v>
      </c>
      <c r="Q112">
        <v>25.489359999999998</v>
      </c>
      <c r="T112">
        <v>41.91039</v>
      </c>
      <c r="U112">
        <v>39.949669999999998</v>
      </c>
      <c r="V112">
        <v>36.518409999999996</v>
      </c>
      <c r="W112">
        <v>31.37152</v>
      </c>
      <c r="X112">
        <v>26.71481</v>
      </c>
      <c r="Y112">
        <v>24.018820000000002</v>
      </c>
      <c r="Z112">
        <v>24.999179999999996</v>
      </c>
      <c r="AA112">
        <v>28.92062</v>
      </c>
      <c r="AB112">
        <v>34.312599999999996</v>
      </c>
      <c r="AC112">
        <v>38.724220000000003</v>
      </c>
      <c r="AD112">
        <v>41.17512</v>
      </c>
      <c r="AE112">
        <v>42.155479999999997</v>
      </c>
    </row>
    <row r="113" spans="5:31" x14ac:dyDescent="0.25">
      <c r="E113">
        <v>22</v>
      </c>
      <c r="F113">
        <v>25.734449999999999</v>
      </c>
      <c r="G113">
        <v>29.655889999999996</v>
      </c>
      <c r="H113">
        <v>34.067509999999999</v>
      </c>
      <c r="I113">
        <v>37.743859999999998</v>
      </c>
      <c r="J113">
        <v>39.459490000000002</v>
      </c>
      <c r="K113">
        <v>39.949669999999998</v>
      </c>
      <c r="L113">
        <v>39.704579999999993</v>
      </c>
      <c r="M113">
        <v>38.479129999999998</v>
      </c>
      <c r="N113">
        <v>35.292960000000001</v>
      </c>
      <c r="O113">
        <v>31.126429999999996</v>
      </c>
      <c r="P113">
        <v>26.71481</v>
      </c>
      <c r="Q113">
        <v>24.509</v>
      </c>
      <c r="T113">
        <v>42.155479999999997</v>
      </c>
      <c r="U113">
        <v>40.194759999999995</v>
      </c>
      <c r="V113">
        <v>36.273319999999998</v>
      </c>
      <c r="W113">
        <v>30.636249999999997</v>
      </c>
      <c r="X113">
        <v>25.489359999999998</v>
      </c>
      <c r="Y113">
        <v>23.038460000000001</v>
      </c>
      <c r="Z113">
        <v>24.018820000000002</v>
      </c>
      <c r="AA113">
        <v>28.18535</v>
      </c>
      <c r="AB113">
        <v>33.822420000000001</v>
      </c>
      <c r="AC113">
        <v>38.479129999999998</v>
      </c>
      <c r="AD113">
        <v>41.420209999999997</v>
      </c>
      <c r="AE113">
        <v>42.645659999999992</v>
      </c>
    </row>
    <row r="114" spans="5:31" x14ac:dyDescent="0.25">
      <c r="E114">
        <v>24</v>
      </c>
      <c r="F114">
        <v>24.509</v>
      </c>
      <c r="G114">
        <v>28.92062</v>
      </c>
      <c r="H114">
        <v>33.577329999999996</v>
      </c>
      <c r="I114">
        <v>37.49877</v>
      </c>
      <c r="J114">
        <v>39.704579999999993</v>
      </c>
      <c r="K114">
        <v>40.194759999999995</v>
      </c>
      <c r="L114">
        <v>39.949669999999998</v>
      </c>
      <c r="M114">
        <v>38.23404</v>
      </c>
      <c r="N114">
        <v>34.802779999999998</v>
      </c>
      <c r="O114">
        <v>30.146070000000002</v>
      </c>
      <c r="P114">
        <v>25.489359999999998</v>
      </c>
      <c r="Q114">
        <v>23.283549999999998</v>
      </c>
      <c r="T114">
        <v>42.400570000000002</v>
      </c>
      <c r="U114">
        <v>39.949669999999998</v>
      </c>
      <c r="V114">
        <v>35.783139999999996</v>
      </c>
      <c r="W114">
        <v>29.900979999999997</v>
      </c>
      <c r="X114">
        <v>24.509</v>
      </c>
      <c r="Y114">
        <v>21.813009999999998</v>
      </c>
      <c r="Z114">
        <v>22.793369999999999</v>
      </c>
      <c r="AA114">
        <v>27.204989999999999</v>
      </c>
      <c r="AB114">
        <v>33.087150000000001</v>
      </c>
      <c r="AC114">
        <v>38.23404</v>
      </c>
      <c r="AD114">
        <v>41.665299999999995</v>
      </c>
      <c r="AE114">
        <v>43.135840000000002</v>
      </c>
    </row>
    <row r="115" spans="5:31" x14ac:dyDescent="0.25">
      <c r="E115">
        <v>26</v>
      </c>
      <c r="F115">
        <v>23.528639999999999</v>
      </c>
      <c r="G115">
        <v>27.695170000000001</v>
      </c>
      <c r="H115">
        <v>32.842059999999996</v>
      </c>
      <c r="I115">
        <v>37.49877</v>
      </c>
      <c r="J115">
        <v>39.949669999999998</v>
      </c>
      <c r="K115">
        <v>40.684940000000005</v>
      </c>
      <c r="L115">
        <v>40.194759999999995</v>
      </c>
      <c r="M115">
        <v>38.23404</v>
      </c>
      <c r="N115">
        <v>34.557689999999994</v>
      </c>
      <c r="O115">
        <v>29.410799999999998</v>
      </c>
      <c r="P115">
        <v>24.509</v>
      </c>
      <c r="Q115">
        <v>22.303189999999997</v>
      </c>
      <c r="T115">
        <v>42.890749999999997</v>
      </c>
      <c r="U115">
        <v>39.949669999999998</v>
      </c>
      <c r="V115">
        <v>35.292960000000001</v>
      </c>
      <c r="W115">
        <v>28.92062</v>
      </c>
      <c r="X115">
        <v>23.528639999999999</v>
      </c>
      <c r="Y115">
        <v>20.832649999999997</v>
      </c>
      <c r="Z115">
        <v>21.813009999999998</v>
      </c>
      <c r="AA115">
        <v>26.224629999999998</v>
      </c>
      <c r="AB115">
        <v>32.596969999999999</v>
      </c>
      <c r="AC115">
        <v>37.988949999999996</v>
      </c>
      <c r="AD115">
        <v>41.91039</v>
      </c>
      <c r="AE115">
        <v>43.380929999999992</v>
      </c>
    </row>
    <row r="116" spans="5:31" x14ac:dyDescent="0.25">
      <c r="E116">
        <v>28</v>
      </c>
      <c r="F116">
        <v>22.303189999999997</v>
      </c>
      <c r="G116">
        <v>26.71481</v>
      </c>
      <c r="H116">
        <v>32.106789999999997</v>
      </c>
      <c r="I116">
        <v>37.008589999999998</v>
      </c>
      <c r="J116">
        <v>39.949669999999998</v>
      </c>
      <c r="K116">
        <v>40.930029999999995</v>
      </c>
      <c r="L116">
        <v>40.43985</v>
      </c>
      <c r="M116">
        <v>38.23404</v>
      </c>
      <c r="N116">
        <v>33.822420000000001</v>
      </c>
      <c r="O116">
        <v>28.430439999999997</v>
      </c>
      <c r="P116">
        <v>23.283549999999998</v>
      </c>
      <c r="Q116">
        <v>21.077739999999999</v>
      </c>
      <c r="T116">
        <v>43.135840000000002</v>
      </c>
      <c r="U116">
        <v>39.704579999999993</v>
      </c>
      <c r="V116">
        <v>34.802779999999998</v>
      </c>
      <c r="W116">
        <v>28.18535</v>
      </c>
      <c r="X116">
        <v>22.548279999999998</v>
      </c>
      <c r="Y116">
        <v>19.607199999999999</v>
      </c>
      <c r="Z116">
        <v>20.58756</v>
      </c>
      <c r="AA116">
        <v>25.24427</v>
      </c>
      <c r="AB116">
        <v>31.861699999999999</v>
      </c>
      <c r="AC116">
        <v>37.743859999999998</v>
      </c>
      <c r="AD116">
        <v>41.91039</v>
      </c>
      <c r="AE116">
        <v>43.626019999999997</v>
      </c>
    </row>
    <row r="117" spans="5:31" x14ac:dyDescent="0.25">
      <c r="E117">
        <v>30</v>
      </c>
      <c r="F117">
        <v>21.077739999999999</v>
      </c>
      <c r="G117">
        <v>25.734449999999999</v>
      </c>
      <c r="H117">
        <v>31.37152</v>
      </c>
      <c r="I117">
        <v>36.763500000000001</v>
      </c>
      <c r="J117">
        <v>39.949669999999998</v>
      </c>
      <c r="K117">
        <v>41.17512</v>
      </c>
      <c r="L117">
        <v>40.684940000000005</v>
      </c>
      <c r="M117">
        <v>37.988949999999996</v>
      </c>
      <c r="N117">
        <v>33.332239999999999</v>
      </c>
      <c r="O117">
        <v>27.695170000000001</v>
      </c>
      <c r="P117">
        <v>22.303189999999997</v>
      </c>
      <c r="Q117">
        <v>19.852289999999996</v>
      </c>
      <c r="T117">
        <v>43.135840000000002</v>
      </c>
      <c r="U117">
        <v>39.704579999999993</v>
      </c>
      <c r="V117">
        <v>34.312599999999996</v>
      </c>
      <c r="W117">
        <v>27.204989999999999</v>
      </c>
      <c r="X117">
        <v>21.322829999999996</v>
      </c>
      <c r="Y117">
        <v>18.626839999999998</v>
      </c>
      <c r="Z117">
        <v>19.607199999999999</v>
      </c>
      <c r="AA117">
        <v>24.263909999999999</v>
      </c>
      <c r="AB117">
        <v>31.126429999999996</v>
      </c>
      <c r="AC117">
        <v>37.49877</v>
      </c>
      <c r="AD117">
        <v>41.91039</v>
      </c>
      <c r="AE117">
        <v>43.871109999999994</v>
      </c>
    </row>
    <row r="118" spans="5:31" x14ac:dyDescent="0.25">
      <c r="E118">
        <v>32</v>
      </c>
      <c r="F118">
        <v>19.852289999999996</v>
      </c>
      <c r="G118">
        <v>24.754089999999998</v>
      </c>
      <c r="H118">
        <v>30.636249999999997</v>
      </c>
      <c r="I118">
        <v>35.538049999999998</v>
      </c>
      <c r="J118">
        <v>39.949669999999998</v>
      </c>
      <c r="K118">
        <v>41.420209999999997</v>
      </c>
      <c r="L118">
        <v>40.684940000000005</v>
      </c>
      <c r="M118">
        <v>37.988949999999996</v>
      </c>
      <c r="N118">
        <v>32.842059999999996</v>
      </c>
      <c r="O118">
        <v>26.71481</v>
      </c>
      <c r="P118">
        <v>21.077739999999999</v>
      </c>
      <c r="Q118">
        <v>18.626839999999998</v>
      </c>
      <c r="T118">
        <v>43.380929999999992</v>
      </c>
      <c r="U118">
        <v>39.459490000000002</v>
      </c>
      <c r="V118">
        <v>33.822420000000001</v>
      </c>
      <c r="W118">
        <v>26.224629999999998</v>
      </c>
      <c r="X118">
        <v>20.342470000000002</v>
      </c>
      <c r="Y118">
        <v>17.401389999999999</v>
      </c>
      <c r="Z118">
        <v>18.626839999999998</v>
      </c>
      <c r="AA118">
        <v>23.283549999999998</v>
      </c>
      <c r="AB118">
        <v>30.391159999999999</v>
      </c>
      <c r="AC118">
        <v>37.008589999999998</v>
      </c>
      <c r="AD118">
        <v>41.91039</v>
      </c>
      <c r="AE118">
        <v>44.116199999999999</v>
      </c>
    </row>
    <row r="119" spans="5:31" x14ac:dyDescent="0.25">
      <c r="E119">
        <v>34</v>
      </c>
      <c r="F119">
        <v>18.626839999999998</v>
      </c>
      <c r="G119">
        <v>23.773729999999997</v>
      </c>
      <c r="H119">
        <v>29.900979999999997</v>
      </c>
      <c r="I119">
        <v>36.028229999999994</v>
      </c>
      <c r="J119">
        <v>39.949669999999998</v>
      </c>
      <c r="K119">
        <v>41.665299999999995</v>
      </c>
      <c r="L119">
        <v>40.930029999999995</v>
      </c>
      <c r="M119">
        <v>37.49877</v>
      </c>
      <c r="N119">
        <v>32.106789999999997</v>
      </c>
      <c r="O119">
        <v>25.489359999999998</v>
      </c>
      <c r="P119">
        <v>19.852289999999996</v>
      </c>
      <c r="Q119">
        <v>17.401389999999999</v>
      </c>
      <c r="T119">
        <v>43.380929999999992</v>
      </c>
      <c r="U119">
        <v>39.214399999999998</v>
      </c>
      <c r="V119">
        <v>33.087150000000001</v>
      </c>
      <c r="W119">
        <v>25.24427</v>
      </c>
      <c r="X119">
        <v>19.11702</v>
      </c>
      <c r="Y119">
        <v>16.175939999999997</v>
      </c>
      <c r="Z119">
        <v>17.401389999999999</v>
      </c>
      <c r="AA119">
        <v>22.303189999999997</v>
      </c>
      <c r="AB119">
        <v>29.655889999999996</v>
      </c>
      <c r="AC119">
        <v>36.763500000000001</v>
      </c>
      <c r="AD119">
        <v>41.91039</v>
      </c>
      <c r="AE119">
        <v>44.361290000000004</v>
      </c>
    </row>
    <row r="120" spans="5:31" x14ac:dyDescent="0.25">
      <c r="E120">
        <v>36</v>
      </c>
      <c r="F120">
        <v>17.401389999999999</v>
      </c>
      <c r="G120">
        <v>22.548279999999998</v>
      </c>
      <c r="H120">
        <v>28.92062</v>
      </c>
      <c r="I120">
        <v>35.783139999999996</v>
      </c>
      <c r="J120">
        <v>39.949669999999998</v>
      </c>
      <c r="K120">
        <v>41.665299999999995</v>
      </c>
      <c r="L120">
        <v>40.930029999999995</v>
      </c>
      <c r="M120">
        <v>37.49877</v>
      </c>
      <c r="N120">
        <v>31.616609999999998</v>
      </c>
      <c r="O120">
        <v>24.509</v>
      </c>
      <c r="P120">
        <v>18.626839999999998</v>
      </c>
      <c r="Q120">
        <v>16.175939999999997</v>
      </c>
      <c r="T120">
        <v>43.380929999999992</v>
      </c>
      <c r="U120">
        <v>38.96931</v>
      </c>
      <c r="V120">
        <v>32.351879999999994</v>
      </c>
      <c r="W120">
        <v>24.263909999999999</v>
      </c>
      <c r="X120">
        <v>18.136659999999999</v>
      </c>
      <c r="Y120">
        <v>15.19558</v>
      </c>
      <c r="Z120">
        <v>16.175939999999997</v>
      </c>
      <c r="AA120">
        <v>21.322829999999996</v>
      </c>
      <c r="AB120">
        <v>28.92062</v>
      </c>
      <c r="AC120">
        <v>36.273319999999998</v>
      </c>
      <c r="AD120">
        <v>41.91039</v>
      </c>
      <c r="AE120">
        <v>44.361290000000004</v>
      </c>
    </row>
    <row r="121" spans="5:31" x14ac:dyDescent="0.25">
      <c r="E121">
        <v>38</v>
      </c>
      <c r="F121">
        <v>16.175939999999997</v>
      </c>
      <c r="G121">
        <v>21.567920000000001</v>
      </c>
      <c r="H121">
        <v>28.18535</v>
      </c>
      <c r="I121">
        <v>35.292960000000001</v>
      </c>
      <c r="J121">
        <v>39.949669999999998</v>
      </c>
      <c r="K121">
        <v>41.91039</v>
      </c>
      <c r="L121">
        <v>40.930029999999995</v>
      </c>
      <c r="M121">
        <v>37.008589999999998</v>
      </c>
      <c r="N121">
        <v>30.636249999999997</v>
      </c>
      <c r="O121">
        <v>23.528639999999999</v>
      </c>
      <c r="P121">
        <v>17.401389999999999</v>
      </c>
      <c r="Q121">
        <v>14.705399999999999</v>
      </c>
      <c r="T121">
        <v>43.380929999999992</v>
      </c>
      <c r="U121">
        <v>38.479129999999998</v>
      </c>
      <c r="V121">
        <v>31.616609999999998</v>
      </c>
      <c r="W121">
        <v>23.283549999999998</v>
      </c>
      <c r="X121">
        <v>16.911210000000001</v>
      </c>
      <c r="Y121">
        <v>13.970129999999999</v>
      </c>
      <c r="Z121">
        <v>15.19558</v>
      </c>
      <c r="AA121">
        <v>20.097379999999998</v>
      </c>
      <c r="AB121">
        <v>27.940259999999999</v>
      </c>
      <c r="AC121">
        <v>35.783139999999996</v>
      </c>
      <c r="AD121">
        <v>41.91039</v>
      </c>
      <c r="AE121">
        <v>44.606379999999994</v>
      </c>
    </row>
    <row r="122" spans="5:31" x14ac:dyDescent="0.25">
      <c r="E122">
        <v>40</v>
      </c>
      <c r="F122">
        <v>14.950489999999999</v>
      </c>
      <c r="G122">
        <v>20.342470000000002</v>
      </c>
      <c r="H122">
        <v>27.204989999999999</v>
      </c>
      <c r="I122">
        <v>34.802779999999998</v>
      </c>
      <c r="J122">
        <v>39.704579999999993</v>
      </c>
      <c r="K122">
        <v>41.91039</v>
      </c>
      <c r="L122">
        <v>40.930029999999995</v>
      </c>
      <c r="M122">
        <v>36.763500000000001</v>
      </c>
      <c r="N122">
        <v>29.900979999999997</v>
      </c>
      <c r="O122">
        <v>22.548279999999998</v>
      </c>
      <c r="P122">
        <v>16.421029999999998</v>
      </c>
      <c r="Q122">
        <v>13.725039999999998</v>
      </c>
      <c r="T122">
        <v>43.380929999999992</v>
      </c>
      <c r="U122">
        <v>38.23404</v>
      </c>
      <c r="V122">
        <v>30.881339999999998</v>
      </c>
      <c r="W122">
        <v>22.303189999999997</v>
      </c>
      <c r="X122">
        <v>15.68576</v>
      </c>
      <c r="Y122">
        <v>12.744679999999999</v>
      </c>
      <c r="Z122">
        <v>13.970129999999999</v>
      </c>
      <c r="AA122">
        <v>19.11702</v>
      </c>
      <c r="AB122">
        <v>27.204989999999999</v>
      </c>
      <c r="AC122">
        <v>35.292960000000001</v>
      </c>
      <c r="AD122">
        <v>41.91039</v>
      </c>
      <c r="AE122">
        <v>44.606379999999994</v>
      </c>
    </row>
    <row r="123" spans="5:31" x14ac:dyDescent="0.25">
      <c r="E123">
        <v>42</v>
      </c>
      <c r="F123">
        <v>13.725039999999998</v>
      </c>
      <c r="G123">
        <v>19.11702</v>
      </c>
      <c r="H123">
        <v>26.224629999999998</v>
      </c>
      <c r="I123">
        <v>34.067509999999999</v>
      </c>
      <c r="J123">
        <v>39.459490000000002</v>
      </c>
      <c r="K123">
        <v>41.91039</v>
      </c>
      <c r="L123">
        <v>40.930029999999995</v>
      </c>
      <c r="M123">
        <v>36.273319999999998</v>
      </c>
      <c r="N123">
        <v>29.165710000000001</v>
      </c>
      <c r="O123">
        <v>21.322829999999996</v>
      </c>
      <c r="P123">
        <v>15.19558</v>
      </c>
      <c r="Q123">
        <v>12.499589999999998</v>
      </c>
      <c r="T123">
        <v>43.380929999999992</v>
      </c>
      <c r="U123">
        <v>37.743859999999998</v>
      </c>
      <c r="V123">
        <v>30.146070000000002</v>
      </c>
      <c r="W123">
        <v>21.322829999999996</v>
      </c>
      <c r="X123">
        <v>14.705399999999999</v>
      </c>
      <c r="Y123">
        <v>11.51923</v>
      </c>
      <c r="Z123">
        <v>12.744679999999999</v>
      </c>
      <c r="AA123">
        <v>17.891569999999998</v>
      </c>
      <c r="AB123">
        <v>26.224629999999998</v>
      </c>
      <c r="AC123">
        <v>34.802779999999998</v>
      </c>
      <c r="AD123">
        <v>41.665299999999995</v>
      </c>
      <c r="AE123">
        <v>44.606379999999994</v>
      </c>
    </row>
    <row r="124" spans="5:31" x14ac:dyDescent="0.25">
      <c r="E124">
        <v>44</v>
      </c>
      <c r="F124">
        <v>12.499589999999998</v>
      </c>
      <c r="G124">
        <v>17.891569999999998</v>
      </c>
      <c r="H124">
        <v>25.24427</v>
      </c>
      <c r="I124">
        <v>33.577329999999996</v>
      </c>
      <c r="J124">
        <v>39.214399999999998</v>
      </c>
      <c r="K124">
        <v>41.91039</v>
      </c>
      <c r="L124">
        <v>40.684940000000005</v>
      </c>
      <c r="M124">
        <v>36.028229999999994</v>
      </c>
      <c r="N124">
        <v>28.430439999999997</v>
      </c>
      <c r="O124">
        <v>20.342470000000002</v>
      </c>
      <c r="P124">
        <v>13.970129999999999</v>
      </c>
      <c r="Q124">
        <v>11.02905</v>
      </c>
      <c r="T124">
        <v>43.135840000000002</v>
      </c>
      <c r="U124">
        <v>37.253679999999996</v>
      </c>
      <c r="V124">
        <v>29.410799999999998</v>
      </c>
      <c r="W124">
        <v>20.097379999999998</v>
      </c>
      <c r="X124">
        <v>13.479949999999999</v>
      </c>
      <c r="Y124">
        <v>10.538869999999999</v>
      </c>
      <c r="Z124">
        <v>11.51923</v>
      </c>
      <c r="AA124">
        <v>16.911210000000001</v>
      </c>
      <c r="AB124">
        <v>25.24427</v>
      </c>
      <c r="AC124">
        <v>34.067509999999999</v>
      </c>
      <c r="AD124">
        <v>41.420209999999997</v>
      </c>
      <c r="AE124">
        <v>44.606379999999994</v>
      </c>
    </row>
    <row r="125" spans="5:31" x14ac:dyDescent="0.25">
      <c r="E125">
        <v>46</v>
      </c>
      <c r="F125">
        <v>11.274139999999999</v>
      </c>
      <c r="G125">
        <v>16.911210000000001</v>
      </c>
      <c r="H125">
        <v>24.263909999999999</v>
      </c>
      <c r="I125">
        <v>32.842059999999996</v>
      </c>
      <c r="J125">
        <v>39.214399999999998</v>
      </c>
      <c r="K125">
        <v>41.91039</v>
      </c>
      <c r="L125">
        <v>40.684940000000005</v>
      </c>
      <c r="M125">
        <v>35.292960000000001</v>
      </c>
      <c r="N125">
        <v>27.450079999999996</v>
      </c>
      <c r="O125">
        <v>19.11702</v>
      </c>
      <c r="P125">
        <v>12.499589999999998</v>
      </c>
      <c r="Q125">
        <v>9.8035999999999994</v>
      </c>
      <c r="T125">
        <v>43.135840000000002</v>
      </c>
      <c r="U125">
        <v>36.763500000000001</v>
      </c>
      <c r="V125">
        <v>28.430439999999997</v>
      </c>
      <c r="W125">
        <v>19.11702</v>
      </c>
      <c r="X125">
        <v>12.2545</v>
      </c>
      <c r="Y125">
        <v>9.3134199999999989</v>
      </c>
      <c r="Z125">
        <v>10.29378</v>
      </c>
      <c r="AA125">
        <v>15.68576</v>
      </c>
      <c r="AB125">
        <v>24.263909999999999</v>
      </c>
      <c r="AC125">
        <v>33.577329999999996</v>
      </c>
      <c r="AD125">
        <v>41.17512</v>
      </c>
      <c r="AE125">
        <v>44.606379999999994</v>
      </c>
    </row>
    <row r="126" spans="5:31" x14ac:dyDescent="0.25">
      <c r="E126">
        <v>48</v>
      </c>
      <c r="F126">
        <v>10.048689999999999</v>
      </c>
      <c r="G126">
        <v>15.68576</v>
      </c>
      <c r="H126">
        <v>23.283549999999998</v>
      </c>
      <c r="I126">
        <v>32.106789999999997</v>
      </c>
      <c r="J126">
        <v>38.724220000000003</v>
      </c>
      <c r="K126">
        <v>41.91039</v>
      </c>
      <c r="L126">
        <v>40.43985</v>
      </c>
      <c r="M126">
        <v>34.802779999999998</v>
      </c>
      <c r="N126">
        <v>26.71481</v>
      </c>
      <c r="O126">
        <v>18.136659999999999</v>
      </c>
      <c r="P126">
        <v>11.51923</v>
      </c>
      <c r="Q126">
        <v>8.8232400000000002</v>
      </c>
      <c r="T126">
        <v>42.890749999999997</v>
      </c>
      <c r="U126">
        <v>36.273319999999998</v>
      </c>
      <c r="V126">
        <v>27.450079999999996</v>
      </c>
      <c r="W126">
        <v>17.891569999999998</v>
      </c>
      <c r="X126">
        <v>11.02905</v>
      </c>
      <c r="Y126">
        <v>8.0879699999999985</v>
      </c>
      <c r="Z126">
        <v>9.3134199999999989</v>
      </c>
      <c r="AA126">
        <v>14.705399999999999</v>
      </c>
      <c r="AB126">
        <v>23.283549999999998</v>
      </c>
      <c r="AC126">
        <v>32.842059999999996</v>
      </c>
      <c r="AD126">
        <v>40.930029999999995</v>
      </c>
      <c r="AE126">
        <v>44.606379999999994</v>
      </c>
    </row>
    <row r="127" spans="5:31" x14ac:dyDescent="0.25">
      <c r="E127">
        <v>50</v>
      </c>
      <c r="F127">
        <v>8.8232400000000002</v>
      </c>
      <c r="G127">
        <v>14.46031</v>
      </c>
      <c r="H127">
        <v>22.303189999999997</v>
      </c>
      <c r="I127">
        <v>31.616609999999998</v>
      </c>
      <c r="J127">
        <v>38.479129999999998</v>
      </c>
      <c r="K127">
        <v>41.665299999999995</v>
      </c>
      <c r="L127">
        <v>40.194759999999995</v>
      </c>
      <c r="M127">
        <v>34.312599999999996</v>
      </c>
      <c r="N127">
        <v>25.734449999999999</v>
      </c>
      <c r="O127">
        <v>16.911210000000001</v>
      </c>
      <c r="P127">
        <v>10.29378</v>
      </c>
      <c r="Q127">
        <v>7.5977899999999998</v>
      </c>
      <c r="T127">
        <v>42.645659999999992</v>
      </c>
      <c r="U127">
        <v>35.538049999999998</v>
      </c>
      <c r="V127">
        <v>26.71481</v>
      </c>
      <c r="W127">
        <v>16.666119999999999</v>
      </c>
      <c r="X127">
        <v>10.048689999999999</v>
      </c>
      <c r="Y127">
        <v>7.1076099999999993</v>
      </c>
      <c r="Z127">
        <v>8.0879699999999985</v>
      </c>
      <c r="AA127">
        <v>13.479949999999999</v>
      </c>
      <c r="AB127">
        <v>22.303189999999997</v>
      </c>
      <c r="AC127">
        <v>32.106789999999997</v>
      </c>
      <c r="AD127">
        <v>40.684940000000005</v>
      </c>
      <c r="AE127">
        <v>44.606379999999994</v>
      </c>
    </row>
    <row r="128" spans="5:31" x14ac:dyDescent="0.25">
      <c r="E128">
        <v>52</v>
      </c>
      <c r="F128">
        <v>7.5977899999999998</v>
      </c>
      <c r="G128">
        <v>13.234859999999999</v>
      </c>
      <c r="H128">
        <v>21.077739999999999</v>
      </c>
      <c r="I128">
        <v>30.881339999999998</v>
      </c>
      <c r="J128">
        <v>38.23404</v>
      </c>
      <c r="K128">
        <v>41.665299999999995</v>
      </c>
      <c r="L128">
        <v>40.194759999999995</v>
      </c>
      <c r="M128">
        <v>33.822420000000001</v>
      </c>
      <c r="N128">
        <v>24.754089999999998</v>
      </c>
      <c r="O128">
        <v>15.68576</v>
      </c>
      <c r="P128">
        <v>9.0683299999999996</v>
      </c>
      <c r="Q128">
        <v>6.3723399999999994</v>
      </c>
      <c r="T128">
        <v>42.400570000000002</v>
      </c>
      <c r="U128">
        <v>35.047870000000003</v>
      </c>
      <c r="V128">
        <v>25.489359999999998</v>
      </c>
      <c r="W128">
        <v>15.68576</v>
      </c>
      <c r="X128">
        <v>8.8232400000000002</v>
      </c>
      <c r="Y128">
        <v>5.8821599999999998</v>
      </c>
      <c r="Z128">
        <v>7.1076099999999993</v>
      </c>
      <c r="AA128">
        <v>12.2545</v>
      </c>
      <c r="AB128">
        <v>21.322829999999996</v>
      </c>
      <c r="AC128">
        <v>31.37152</v>
      </c>
      <c r="AD128">
        <v>40.194759999999995</v>
      </c>
      <c r="AE128">
        <v>44.361290000000004</v>
      </c>
    </row>
    <row r="129" spans="5:31" x14ac:dyDescent="0.25">
      <c r="E129">
        <v>54</v>
      </c>
      <c r="F129">
        <v>6.6174299999999997</v>
      </c>
      <c r="G129">
        <v>12.009410000000001</v>
      </c>
      <c r="H129">
        <v>20.097379999999998</v>
      </c>
      <c r="I129">
        <v>29.900979999999997</v>
      </c>
      <c r="J129">
        <v>37.743859999999998</v>
      </c>
      <c r="K129">
        <v>41.420209999999997</v>
      </c>
      <c r="L129">
        <v>39.704579999999993</v>
      </c>
      <c r="M129">
        <v>33.332239999999999</v>
      </c>
      <c r="N129">
        <v>23.773729999999997</v>
      </c>
      <c r="O129">
        <v>14.46031</v>
      </c>
      <c r="P129">
        <v>7.8428800000000001</v>
      </c>
      <c r="Q129">
        <v>5.14689</v>
      </c>
      <c r="T129">
        <v>42.155479999999997</v>
      </c>
      <c r="U129">
        <v>34.312599999999996</v>
      </c>
      <c r="V129">
        <v>24.509</v>
      </c>
      <c r="W129">
        <v>14.46031</v>
      </c>
      <c r="X129">
        <v>7.5977899999999998</v>
      </c>
      <c r="Y129">
        <v>4.9017999999999997</v>
      </c>
      <c r="Z129">
        <v>5.8821599999999998</v>
      </c>
      <c r="AA129">
        <v>11.02905</v>
      </c>
      <c r="AB129">
        <v>20.097379999999998</v>
      </c>
      <c r="AC129">
        <v>30.636249999999997</v>
      </c>
      <c r="AD129">
        <v>39.949669999999998</v>
      </c>
      <c r="AE129">
        <v>44.361290000000004</v>
      </c>
    </row>
    <row r="130" spans="5:31" x14ac:dyDescent="0.25">
      <c r="E130">
        <v>56</v>
      </c>
      <c r="F130">
        <v>5.3919800000000002</v>
      </c>
      <c r="G130">
        <v>10.78396</v>
      </c>
      <c r="H130">
        <v>18.871929999999999</v>
      </c>
      <c r="I130">
        <v>29.165710000000001</v>
      </c>
      <c r="J130">
        <v>37.49877</v>
      </c>
      <c r="K130">
        <v>41.420209999999997</v>
      </c>
      <c r="L130">
        <v>39.704579999999993</v>
      </c>
      <c r="M130">
        <v>32.596969999999999</v>
      </c>
      <c r="N130">
        <v>22.793369999999999</v>
      </c>
      <c r="O130">
        <v>13.234859999999999</v>
      </c>
      <c r="P130">
        <v>6.6174299999999997</v>
      </c>
      <c r="Q130">
        <v>4.1665299999999998</v>
      </c>
      <c r="T130">
        <v>41.91039</v>
      </c>
      <c r="U130">
        <v>33.822420000000001</v>
      </c>
      <c r="V130">
        <v>23.528639999999999</v>
      </c>
      <c r="W130">
        <v>13.234859999999999</v>
      </c>
      <c r="X130">
        <v>6.6174299999999997</v>
      </c>
      <c r="Y130">
        <v>3.92144</v>
      </c>
      <c r="Z130">
        <v>4.9017999999999997</v>
      </c>
      <c r="AA130">
        <v>9.8035999999999994</v>
      </c>
      <c r="AB130">
        <v>19.11702</v>
      </c>
      <c r="AC130">
        <v>29.900979999999997</v>
      </c>
      <c r="AD130">
        <v>39.459490000000002</v>
      </c>
      <c r="AE130">
        <v>44.116199999999999</v>
      </c>
    </row>
    <row r="131" spans="5:31" x14ac:dyDescent="0.25">
      <c r="E131">
        <v>58</v>
      </c>
      <c r="F131">
        <v>4.4116200000000001</v>
      </c>
      <c r="G131">
        <v>9.5585100000000001</v>
      </c>
      <c r="H131">
        <v>17.64648</v>
      </c>
      <c r="I131">
        <v>28.430439999999997</v>
      </c>
      <c r="J131">
        <v>37.008589999999998</v>
      </c>
      <c r="K131">
        <v>41.420209999999997</v>
      </c>
      <c r="L131">
        <v>39.459490000000002</v>
      </c>
      <c r="M131">
        <v>32.106789999999997</v>
      </c>
      <c r="N131">
        <v>21.813009999999998</v>
      </c>
      <c r="O131">
        <v>12.009410000000001</v>
      </c>
      <c r="P131">
        <v>5.3919800000000002</v>
      </c>
      <c r="Q131">
        <v>3.1861699999999997</v>
      </c>
      <c r="T131">
        <v>41.665299999999995</v>
      </c>
      <c r="U131">
        <v>33.087150000000001</v>
      </c>
      <c r="V131">
        <v>22.548279999999998</v>
      </c>
      <c r="W131">
        <v>12.009410000000001</v>
      </c>
      <c r="X131">
        <v>5.3919800000000002</v>
      </c>
      <c r="Y131">
        <v>2.9410799999999999</v>
      </c>
      <c r="Z131">
        <v>3.92144</v>
      </c>
      <c r="AA131">
        <v>8.8232400000000002</v>
      </c>
      <c r="AB131">
        <v>17.891569999999998</v>
      </c>
      <c r="AC131">
        <v>28.92062</v>
      </c>
      <c r="AD131">
        <v>39.214399999999998</v>
      </c>
      <c r="AE131">
        <v>44.116199999999999</v>
      </c>
    </row>
    <row r="132" spans="5:31" x14ac:dyDescent="0.25">
      <c r="E132">
        <v>60</v>
      </c>
      <c r="F132">
        <v>3.1861699999999997</v>
      </c>
      <c r="G132">
        <v>8.3330599999999997</v>
      </c>
      <c r="H132">
        <v>16.666119999999999</v>
      </c>
      <c r="I132">
        <v>27.450079999999996</v>
      </c>
      <c r="J132">
        <v>36.518409999999996</v>
      </c>
      <c r="K132">
        <v>41.17512</v>
      </c>
      <c r="L132">
        <v>39.214399999999998</v>
      </c>
      <c r="M132">
        <v>31.37152</v>
      </c>
      <c r="N132">
        <v>20.58756</v>
      </c>
      <c r="O132">
        <v>10.78396</v>
      </c>
      <c r="P132">
        <v>4.4116200000000001</v>
      </c>
      <c r="Q132">
        <v>2.20581</v>
      </c>
      <c r="T132">
        <v>41.420209999999997</v>
      </c>
      <c r="U132">
        <v>32.351879999999994</v>
      </c>
      <c r="V132">
        <v>21.567920000000001</v>
      </c>
      <c r="W132">
        <v>10.78396</v>
      </c>
      <c r="X132">
        <v>4.4116200000000001</v>
      </c>
      <c r="Y132">
        <v>1.96072</v>
      </c>
      <c r="Z132">
        <v>2.9410799999999999</v>
      </c>
      <c r="AA132">
        <v>7.5977899999999998</v>
      </c>
      <c r="AB132">
        <v>16.666119999999999</v>
      </c>
      <c r="AC132">
        <v>28.18535</v>
      </c>
      <c r="AD132">
        <v>38.724220000000003</v>
      </c>
      <c r="AE132">
        <v>43.871109999999994</v>
      </c>
    </row>
    <row r="133" spans="5:31" x14ac:dyDescent="0.25">
      <c r="E133">
        <v>62</v>
      </c>
      <c r="F133">
        <v>2.20581</v>
      </c>
      <c r="G133">
        <v>7.1076099999999993</v>
      </c>
      <c r="H133">
        <v>15.440669999999999</v>
      </c>
      <c r="I133">
        <v>26.71481</v>
      </c>
      <c r="J133">
        <v>36.273319999999998</v>
      </c>
      <c r="K133">
        <v>41.17512</v>
      </c>
      <c r="L133">
        <v>38.96931</v>
      </c>
      <c r="M133">
        <v>30.636249999999997</v>
      </c>
      <c r="N133">
        <v>19.607199999999999</v>
      </c>
      <c r="O133">
        <v>9.8035999999999994</v>
      </c>
      <c r="P133">
        <v>3.4312599999999995</v>
      </c>
      <c r="Q133">
        <v>1.2254499999999999</v>
      </c>
      <c r="T133">
        <v>41.17512</v>
      </c>
      <c r="U133">
        <v>31.616609999999998</v>
      </c>
      <c r="V133">
        <v>20.342470000000002</v>
      </c>
      <c r="W133">
        <v>9.5585100000000001</v>
      </c>
      <c r="X133">
        <v>3.4312599999999995</v>
      </c>
      <c r="Y133">
        <v>1.2254499999999999</v>
      </c>
      <c r="Z133">
        <v>1.96072</v>
      </c>
      <c r="AA133">
        <v>6.3723399999999994</v>
      </c>
      <c r="AB133">
        <v>15.440669999999999</v>
      </c>
      <c r="AC133">
        <v>27.204989999999999</v>
      </c>
      <c r="AD133">
        <v>38.23404</v>
      </c>
      <c r="AE133">
        <v>43.871109999999994</v>
      </c>
    </row>
    <row r="134" spans="5:31" x14ac:dyDescent="0.25">
      <c r="E134">
        <v>64</v>
      </c>
      <c r="F134">
        <v>1.47054</v>
      </c>
      <c r="G134">
        <v>5.8821599999999998</v>
      </c>
      <c r="H134">
        <v>14.215219999999999</v>
      </c>
      <c r="I134">
        <v>25.734449999999999</v>
      </c>
      <c r="J134">
        <v>36.028229999999994</v>
      </c>
      <c r="K134">
        <v>41.17512</v>
      </c>
      <c r="L134">
        <v>38.724220000000003</v>
      </c>
      <c r="M134">
        <v>29.900979999999997</v>
      </c>
      <c r="N134">
        <v>18.38175</v>
      </c>
      <c r="O134">
        <v>8.5781499999999991</v>
      </c>
      <c r="P134">
        <v>2.4508999999999999</v>
      </c>
      <c r="Q134">
        <v>0.49018</v>
      </c>
      <c r="T134">
        <v>40.930029999999995</v>
      </c>
      <c r="U134">
        <v>30.881339999999998</v>
      </c>
      <c r="V134">
        <v>19.362110000000001</v>
      </c>
      <c r="W134">
        <v>8.3330599999999997</v>
      </c>
      <c r="X134">
        <v>2.4508999999999999</v>
      </c>
      <c r="Y134">
        <v>0.49018</v>
      </c>
      <c r="Z134">
        <v>1.2254499999999999</v>
      </c>
      <c r="AA134">
        <v>5.3919800000000002</v>
      </c>
      <c r="AB134">
        <v>14.46031</v>
      </c>
      <c r="AC134">
        <v>26.224629999999998</v>
      </c>
      <c r="AD134">
        <v>37.988949999999996</v>
      </c>
      <c r="AE134">
        <v>43.871109999999994</v>
      </c>
    </row>
    <row r="135" spans="5:31" x14ac:dyDescent="0.25">
      <c r="E135">
        <v>66</v>
      </c>
      <c r="F135">
        <v>0.49018</v>
      </c>
      <c r="G135">
        <v>4.9017999999999997</v>
      </c>
      <c r="H135">
        <v>12.989769999999998</v>
      </c>
      <c r="I135">
        <v>24.754089999999998</v>
      </c>
      <c r="J135">
        <v>35.538049999999998</v>
      </c>
      <c r="K135">
        <v>41.420209999999997</v>
      </c>
      <c r="L135">
        <v>38.724220000000003</v>
      </c>
      <c r="M135">
        <v>29.410799999999998</v>
      </c>
      <c r="N135">
        <v>17.401389999999999</v>
      </c>
      <c r="O135">
        <v>7.1076099999999993</v>
      </c>
      <c r="P135">
        <v>1.47054</v>
      </c>
      <c r="Q135">
        <v>0</v>
      </c>
      <c r="T135">
        <v>40.930029999999995</v>
      </c>
      <c r="U135">
        <v>29.900979999999997</v>
      </c>
      <c r="V135">
        <v>18.136659999999999</v>
      </c>
      <c r="W135">
        <v>7.1076099999999993</v>
      </c>
      <c r="X135">
        <v>1.47054</v>
      </c>
      <c r="Y135">
        <v>0</v>
      </c>
      <c r="Z135">
        <v>0.49018</v>
      </c>
      <c r="AA135">
        <v>4.1665299999999998</v>
      </c>
      <c r="AB135">
        <v>12.989769999999998</v>
      </c>
      <c r="AC135">
        <v>25.489359999999998</v>
      </c>
      <c r="AD135">
        <v>37.49877</v>
      </c>
      <c r="AE135">
        <v>44.116199999999999</v>
      </c>
    </row>
    <row r="136" spans="5:31" x14ac:dyDescent="0.25">
      <c r="E136">
        <v>68</v>
      </c>
      <c r="F136">
        <v>0</v>
      </c>
      <c r="G136">
        <v>3.6763499999999998</v>
      </c>
      <c r="H136">
        <v>11.76432</v>
      </c>
      <c r="I136">
        <v>24.018820000000002</v>
      </c>
      <c r="J136">
        <v>35.292960000000001</v>
      </c>
      <c r="K136">
        <v>41.91039</v>
      </c>
      <c r="L136">
        <v>38.96931</v>
      </c>
      <c r="M136">
        <v>28.675529999999995</v>
      </c>
      <c r="N136">
        <v>16.175939999999997</v>
      </c>
      <c r="O136">
        <v>5.8821599999999998</v>
      </c>
      <c r="P136">
        <v>0.73526999999999998</v>
      </c>
      <c r="Q136">
        <v>0</v>
      </c>
      <c r="T136">
        <v>40.930029999999995</v>
      </c>
      <c r="U136">
        <v>29.410799999999998</v>
      </c>
      <c r="V136">
        <v>16.911210000000001</v>
      </c>
      <c r="W136">
        <v>5.8821599999999998</v>
      </c>
      <c r="X136">
        <v>0.73526999999999998</v>
      </c>
      <c r="Y136">
        <v>0</v>
      </c>
      <c r="Z136">
        <v>0</v>
      </c>
      <c r="AA136">
        <v>3.1861699999999997</v>
      </c>
      <c r="AB136">
        <v>12.009410000000001</v>
      </c>
      <c r="AC136">
        <v>24.509</v>
      </c>
      <c r="AD136">
        <v>37.49877</v>
      </c>
      <c r="AE136">
        <v>44.606379999999994</v>
      </c>
    </row>
    <row r="137" spans="5:31" x14ac:dyDescent="0.25">
      <c r="E137">
        <v>70</v>
      </c>
      <c r="F137">
        <v>0</v>
      </c>
      <c r="G137">
        <v>2.6959900000000001</v>
      </c>
      <c r="H137">
        <v>10.29378</v>
      </c>
      <c r="I137">
        <v>23.038460000000001</v>
      </c>
      <c r="J137">
        <v>35.292960000000001</v>
      </c>
      <c r="K137">
        <v>42.400570000000002</v>
      </c>
      <c r="L137">
        <v>39.459490000000002</v>
      </c>
      <c r="M137">
        <v>27.940259999999999</v>
      </c>
      <c r="N137">
        <v>14.950489999999999</v>
      </c>
      <c r="O137">
        <v>4.9017999999999997</v>
      </c>
      <c r="P137">
        <v>0</v>
      </c>
      <c r="Q137">
        <v>0</v>
      </c>
      <c r="T137">
        <v>41.420209999999997</v>
      </c>
      <c r="U137">
        <v>28.675529999999995</v>
      </c>
      <c r="V137">
        <v>15.68576</v>
      </c>
      <c r="W137">
        <v>4.9017999999999997</v>
      </c>
      <c r="X137">
        <v>0.24509</v>
      </c>
      <c r="Y137">
        <v>0</v>
      </c>
      <c r="Z137">
        <v>0</v>
      </c>
      <c r="AA137">
        <v>2.20581</v>
      </c>
      <c r="AB137">
        <v>10.78396</v>
      </c>
      <c r="AC137">
        <v>23.528639999999999</v>
      </c>
      <c r="AD137">
        <v>37.253679999999996</v>
      </c>
      <c r="AE137">
        <v>45.341649999999994</v>
      </c>
    </row>
    <row r="145" spans="5:18" x14ac:dyDescent="0.25">
      <c r="E145" t="s">
        <v>58</v>
      </c>
      <c r="F145" t="s">
        <v>59</v>
      </c>
      <c r="H145" t="s">
        <v>62</v>
      </c>
    </row>
    <row r="146" spans="5:18" x14ac:dyDescent="0.25">
      <c r="E146" t="s">
        <v>60</v>
      </c>
      <c r="F146">
        <v>1</v>
      </c>
      <c r="G146">
        <v>2</v>
      </c>
      <c r="H146">
        <v>3</v>
      </c>
      <c r="I146">
        <v>4</v>
      </c>
      <c r="J146">
        <v>5</v>
      </c>
      <c r="K146">
        <v>6</v>
      </c>
      <c r="L146">
        <v>7</v>
      </c>
      <c r="M146">
        <v>8</v>
      </c>
      <c r="N146">
        <v>9</v>
      </c>
      <c r="O146">
        <v>10</v>
      </c>
      <c r="P146">
        <v>11</v>
      </c>
      <c r="Q146">
        <v>12</v>
      </c>
      <c r="R146" t="s">
        <v>61</v>
      </c>
    </row>
    <row r="147" spans="5:18" x14ac:dyDescent="0.25">
      <c r="E147" t="s">
        <v>61</v>
      </c>
      <c r="F147" s="12">
        <v>35044.806397849468</v>
      </c>
      <c r="G147" s="12">
        <v>36744.490864440057</v>
      </c>
      <c r="H147" s="12">
        <v>37756.691200716821</v>
      </c>
      <c r="I147" s="12">
        <v>37243.09888888889</v>
      </c>
      <c r="J147" s="12">
        <v>35755.372100538632</v>
      </c>
      <c r="K147" s="12">
        <v>34712.270058823546</v>
      </c>
      <c r="L147" s="12">
        <v>35047.487836812143</v>
      </c>
      <c r="M147" s="12">
        <v>36327.683738140404</v>
      </c>
      <c r="N147" s="12">
        <v>37206.271882352965</v>
      </c>
      <c r="O147" s="12">
        <v>36755.096888045555</v>
      </c>
      <c r="P147" s="12">
        <v>35282.258627450974</v>
      </c>
      <c r="Q147" s="12">
        <v>34304.283567362436</v>
      </c>
      <c r="R147" s="12">
        <v>36020.22238679244</v>
      </c>
    </row>
  </sheetData>
  <sortState xmlns:xlrd2="http://schemas.microsoft.com/office/spreadsheetml/2017/richdata2" ref="E102:AE137">
    <sortCondition ref="E102:E137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5"/>
  <dimension ref="D3:Q36"/>
  <sheetViews>
    <sheetView topLeftCell="D7" zoomScale="70" zoomScaleNormal="70" workbookViewId="0">
      <selection activeCell="P51" sqref="P51"/>
    </sheetView>
  </sheetViews>
  <sheetFormatPr baseColWidth="10" defaultRowHeight="15" x14ac:dyDescent="0.25"/>
  <sheetData>
    <row r="3" spans="4:17" x14ac:dyDescent="0.25">
      <c r="D3" t="s">
        <v>22</v>
      </c>
    </row>
    <row r="4" spans="4:17" x14ac:dyDescent="0.25">
      <c r="D4" t="s">
        <v>144</v>
      </c>
    </row>
    <row r="6" spans="4:17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4:17" x14ac:dyDescent="0.25">
      <c r="D7" s="1" t="s">
        <v>21</v>
      </c>
      <c r="E7" s="1" t="s">
        <v>9</v>
      </c>
      <c r="F7" s="1" t="s">
        <v>10</v>
      </c>
      <c r="G7" s="1" t="s">
        <v>11</v>
      </c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1" t="s">
        <v>17</v>
      </c>
      <c r="N7" s="1" t="s">
        <v>18</v>
      </c>
      <c r="O7" s="1" t="s">
        <v>19</v>
      </c>
      <c r="P7" s="1" t="s">
        <v>20</v>
      </c>
      <c r="Q7" s="1" t="s">
        <v>61</v>
      </c>
    </row>
    <row r="8" spans="4:17" x14ac:dyDescent="0.25">
      <c r="D8" s="1">
        <v>1999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>
        <v>3.4437499999999988</v>
      </c>
    </row>
    <row r="9" spans="4:17" x14ac:dyDescent="0.25">
      <c r="D9" s="1">
        <v>2000</v>
      </c>
      <c r="E9" s="7"/>
      <c r="F9" s="7">
        <v>3.7526315789473692</v>
      </c>
      <c r="G9" s="7">
        <v>4.852380952380952</v>
      </c>
      <c r="H9" s="7">
        <v>3.4739130434782606</v>
      </c>
      <c r="I9" s="7">
        <v>2.9166666666666674</v>
      </c>
      <c r="J9" s="7">
        <v>3.3866666666666672</v>
      </c>
      <c r="K9" s="7">
        <v>3.5920000000000005</v>
      </c>
      <c r="L9" s="7">
        <v>4.5</v>
      </c>
      <c r="M9" s="7">
        <v>3.4809523809523806</v>
      </c>
      <c r="N9" s="7">
        <v>3.9809523809523815</v>
      </c>
      <c r="O9" s="7">
        <v>3.6719999999999997</v>
      </c>
      <c r="P9" s="7">
        <v>3.3866666666666658</v>
      </c>
      <c r="Q9" s="7">
        <v>3.6950877192982463</v>
      </c>
    </row>
    <row r="10" spans="4:17" x14ac:dyDescent="0.25">
      <c r="D10" s="1">
        <v>2001</v>
      </c>
      <c r="E10" s="7">
        <v>4.9749999999999996</v>
      </c>
      <c r="F10" s="7">
        <v>4.6708333333333343</v>
      </c>
      <c r="G10" s="7">
        <v>3.1833333333333331</v>
      </c>
      <c r="H10" s="7">
        <v>3.9590909090909081</v>
      </c>
      <c r="I10" s="7">
        <v>3.1259259259259262</v>
      </c>
      <c r="J10" s="7"/>
      <c r="K10" s="7"/>
      <c r="L10" s="7"/>
      <c r="M10" s="7"/>
      <c r="N10" s="7"/>
      <c r="O10" s="7">
        <v>3.7952380952380946</v>
      </c>
      <c r="P10" s="7">
        <v>3.3214285714285721</v>
      </c>
      <c r="Q10" s="7">
        <v>3.9145669291338576</v>
      </c>
    </row>
    <row r="11" spans="4:17" x14ac:dyDescent="0.25">
      <c r="D11" s="1">
        <v>2002</v>
      </c>
      <c r="E11" s="7">
        <v>4.7</v>
      </c>
      <c r="F11" s="7"/>
      <c r="G11" s="7"/>
      <c r="H11" s="7"/>
      <c r="I11" s="7">
        <v>3.3549999999999995</v>
      </c>
      <c r="J11" s="7"/>
      <c r="K11" s="7">
        <v>4.1523809523809527</v>
      </c>
      <c r="L11" s="7"/>
      <c r="M11" s="7"/>
      <c r="N11" s="7">
        <v>4.677777777777778</v>
      </c>
      <c r="O11" s="7">
        <v>4.0227272727272734</v>
      </c>
      <c r="P11" s="7">
        <v>4.0517241379310347</v>
      </c>
      <c r="Q11" s="7">
        <v>4.2223684210526313</v>
      </c>
    </row>
    <row r="12" spans="4:17" x14ac:dyDescent="0.25">
      <c r="D12" s="1">
        <v>2003</v>
      </c>
      <c r="E12" s="7">
        <v>5.1774193548387082</v>
      </c>
      <c r="F12" s="7"/>
      <c r="G12" s="7">
        <v>4.017391304347826</v>
      </c>
      <c r="H12" s="7"/>
      <c r="I12" s="7">
        <v>3.944999999999999</v>
      </c>
      <c r="J12" s="7"/>
      <c r="K12" s="7">
        <v>5.1272727272727279</v>
      </c>
      <c r="L12" s="7"/>
      <c r="M12" s="7"/>
      <c r="N12" s="7">
        <v>4.5434782608695645</v>
      </c>
      <c r="O12" s="7"/>
      <c r="P12" s="7"/>
      <c r="Q12" s="7">
        <v>4.5427927927927936</v>
      </c>
    </row>
    <row r="13" spans="4:17" x14ac:dyDescent="0.25">
      <c r="D13" s="1">
        <v>2004</v>
      </c>
      <c r="E13" s="7"/>
      <c r="F13" s="7"/>
      <c r="G13" s="7"/>
      <c r="H13" s="7"/>
      <c r="I13" s="7"/>
      <c r="J13" s="7">
        <v>4.9285714285714279</v>
      </c>
      <c r="K13" s="7">
        <v>3.6363636363636362</v>
      </c>
      <c r="L13" s="7">
        <v>3.813636363636363</v>
      </c>
      <c r="M13" s="7"/>
      <c r="N13" s="7">
        <v>2.9695652173913043</v>
      </c>
      <c r="O13" s="7">
        <v>3.3571428571428563</v>
      </c>
      <c r="P13" s="7"/>
      <c r="Q13" s="7">
        <v>3.9236842105263152</v>
      </c>
    </row>
    <row r="14" spans="4:17" x14ac:dyDescent="0.25">
      <c r="D14" s="1">
        <v>2005</v>
      </c>
      <c r="E14" s="7"/>
      <c r="F14" s="7"/>
      <c r="G14" s="7">
        <v>4.5428571428571436</v>
      </c>
      <c r="H14" s="7">
        <v>4.036363636363637</v>
      </c>
      <c r="I14" s="7">
        <v>3.7173913043478253</v>
      </c>
      <c r="J14" s="7">
        <v>4.3045454545454547</v>
      </c>
      <c r="K14" s="7"/>
      <c r="L14" s="7"/>
      <c r="M14" s="7">
        <v>4.0439999999999996</v>
      </c>
      <c r="N14" s="7">
        <v>4.3333333333333321</v>
      </c>
      <c r="O14" s="7"/>
      <c r="P14" s="7">
        <v>3.6538461538461533</v>
      </c>
      <c r="Q14" s="7">
        <v>4.1237442922374417</v>
      </c>
    </row>
    <row r="15" spans="4:17" x14ac:dyDescent="0.25">
      <c r="D15" s="1">
        <v>2006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>
        <v>4.6255319148936183</v>
      </c>
    </row>
    <row r="16" spans="4:17" x14ac:dyDescent="0.25">
      <c r="D16" s="1">
        <v>2007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>
        <v>4.3870967741935472</v>
      </c>
    </row>
    <row r="17" spans="4:17" x14ac:dyDescent="0.25">
      <c r="D17" s="1">
        <v>2008</v>
      </c>
      <c r="E17" s="7"/>
      <c r="F17" s="7"/>
      <c r="G17" s="7">
        <v>4.2884615384615383</v>
      </c>
      <c r="H17" s="7"/>
      <c r="I17" s="7"/>
      <c r="J17" s="7"/>
      <c r="K17" s="7">
        <v>3.5374999999999996</v>
      </c>
      <c r="L17" s="7"/>
      <c r="M17" s="7"/>
      <c r="N17" s="7"/>
      <c r="O17" s="7"/>
      <c r="P17" s="7"/>
      <c r="Q17" s="7">
        <v>4.0691860465116294</v>
      </c>
    </row>
    <row r="18" spans="4:17" x14ac:dyDescent="0.25">
      <c r="D18" s="1">
        <v>2009</v>
      </c>
      <c r="E18" s="7"/>
      <c r="F18" s="7">
        <v>4.38</v>
      </c>
      <c r="G18" s="7">
        <v>4.0416666666666661</v>
      </c>
      <c r="H18" s="7"/>
      <c r="I18" s="7">
        <v>4.3833333333333329</v>
      </c>
      <c r="J18" s="7"/>
      <c r="K18" s="7"/>
      <c r="L18" s="7">
        <v>4.8178571428571431</v>
      </c>
      <c r="M18" s="7">
        <v>4.8518518518518521</v>
      </c>
      <c r="N18" s="7">
        <v>4.4749999999999996</v>
      </c>
      <c r="O18" s="7">
        <v>3.1206896551724141</v>
      </c>
      <c r="P18" s="7">
        <v>3.8249999999999993</v>
      </c>
      <c r="Q18" s="7">
        <v>4.1611999999999973</v>
      </c>
    </row>
    <row r="19" spans="4:17" x14ac:dyDescent="0.25">
      <c r="D19" s="1">
        <v>2010</v>
      </c>
      <c r="E19" s="7">
        <v>4.7777777777777768</v>
      </c>
      <c r="F19" s="7">
        <v>4.7192307692307693</v>
      </c>
      <c r="G19" s="7">
        <v>4.1551724137931032</v>
      </c>
      <c r="H19" s="7">
        <v>3.9777777777777779</v>
      </c>
      <c r="I19" s="7">
        <v>3.3000000000000003</v>
      </c>
      <c r="J19" s="7">
        <v>3.3999999999999995</v>
      </c>
      <c r="K19" s="7">
        <v>2.8178571428571435</v>
      </c>
      <c r="L19" s="7">
        <v>3.1838709677419352</v>
      </c>
      <c r="M19" s="7">
        <v>2.9699999999999984</v>
      </c>
      <c r="N19" s="7">
        <v>3.7241379310344827</v>
      </c>
      <c r="O19" s="7">
        <v>2.8230769230769233</v>
      </c>
      <c r="P19" s="7">
        <v>2.7068965517241379</v>
      </c>
      <c r="Q19" s="7">
        <v>3.5313609467455604</v>
      </c>
    </row>
    <row r="20" spans="4:17" x14ac:dyDescent="0.25">
      <c r="D20" s="1">
        <v>2011</v>
      </c>
      <c r="E20" s="7">
        <v>4.2233333333333336</v>
      </c>
      <c r="F20" s="7">
        <v>3.6192307692307688</v>
      </c>
      <c r="G20" s="7">
        <v>3.2241379310344831</v>
      </c>
      <c r="H20" s="7">
        <v>4.2296296296296303</v>
      </c>
      <c r="I20" s="7">
        <v>3.1481481481481488</v>
      </c>
      <c r="J20" s="7">
        <v>3.4250000000000007</v>
      </c>
      <c r="K20" s="7">
        <v>3.7344827586206906</v>
      </c>
      <c r="L20" s="7">
        <v>4.2740740740740746</v>
      </c>
      <c r="M20" s="7">
        <v>3.8482758620689639</v>
      </c>
      <c r="N20" s="7">
        <v>3.0679999999999996</v>
      </c>
      <c r="O20" s="7">
        <v>3.1769230769230767</v>
      </c>
      <c r="P20" s="7">
        <v>2.727586206896552</v>
      </c>
      <c r="Q20" s="7">
        <v>3.5635542168674696</v>
      </c>
    </row>
    <row r="21" spans="4:17" x14ac:dyDescent="0.25">
      <c r="D21" s="1">
        <v>2012</v>
      </c>
      <c r="E21" s="7">
        <v>3.5433333333333326</v>
      </c>
      <c r="F21" s="7">
        <v>3.2999999999999994</v>
      </c>
      <c r="G21" s="7">
        <v>3.6615384615384623</v>
      </c>
      <c r="H21" s="7">
        <v>2.8374999999999999</v>
      </c>
      <c r="I21" s="7">
        <v>3.2392857142857139</v>
      </c>
      <c r="J21" s="7">
        <v>3.8034482758620682</v>
      </c>
      <c r="K21" s="7">
        <v>4.1833333333333336</v>
      </c>
      <c r="L21" s="7">
        <v>3.4599999999999991</v>
      </c>
      <c r="M21" s="7">
        <v>3.8827586206896543</v>
      </c>
      <c r="N21" s="7">
        <v>3.45</v>
      </c>
      <c r="O21" s="7">
        <v>3.496428571428571</v>
      </c>
      <c r="P21" s="7">
        <v>3.4354838709677415</v>
      </c>
      <c r="Q21" s="7">
        <v>3.539169139465876</v>
      </c>
    </row>
    <row r="22" spans="4:17" x14ac:dyDescent="0.25">
      <c r="D22" s="1">
        <v>2013</v>
      </c>
      <c r="E22" s="7">
        <v>4.3066666666666675</v>
      </c>
      <c r="F22" s="7">
        <v>3.6888888888888887</v>
      </c>
      <c r="G22" s="7"/>
      <c r="H22" s="7">
        <v>3.7033333333333336</v>
      </c>
      <c r="I22" s="7"/>
      <c r="J22" s="7"/>
      <c r="K22" s="7"/>
      <c r="L22" s="7">
        <v>3.6161290322580646</v>
      </c>
      <c r="M22" s="7"/>
      <c r="N22" s="7"/>
      <c r="O22" s="7"/>
      <c r="P22" s="7"/>
      <c r="Q22" s="7">
        <v>3.8305084745762707</v>
      </c>
    </row>
    <row r="23" spans="4:17" x14ac:dyDescent="0.25">
      <c r="D23" s="1">
        <v>2014</v>
      </c>
      <c r="E23" s="7">
        <v>3.8096774193548391</v>
      </c>
      <c r="F23" s="7">
        <v>3.6538461538461533</v>
      </c>
      <c r="G23" s="7">
        <v>3.9586206896551719</v>
      </c>
      <c r="H23" s="7">
        <v>3.816666666666666</v>
      </c>
      <c r="I23" s="7">
        <v>3.3699999999999997</v>
      </c>
      <c r="J23" s="7">
        <v>3.6321428571428567</v>
      </c>
      <c r="K23" s="7">
        <v>4.2749999999999995</v>
      </c>
      <c r="L23" s="7">
        <v>4.3199999999999994</v>
      </c>
      <c r="M23" s="7">
        <v>4.5275862068965518</v>
      </c>
      <c r="N23" s="7">
        <v>3.790322580645161</v>
      </c>
      <c r="O23" s="7">
        <v>3.5799999999999992</v>
      </c>
      <c r="P23" s="7">
        <v>2.9607142857142859</v>
      </c>
      <c r="Q23" s="7">
        <v>3.8102857142857145</v>
      </c>
    </row>
    <row r="24" spans="4:17" x14ac:dyDescent="0.25">
      <c r="D24" s="1">
        <v>2015</v>
      </c>
      <c r="E24" s="7">
        <v>3.7741935483870965</v>
      </c>
      <c r="F24" s="7">
        <v>4.1428571428571432</v>
      </c>
      <c r="G24" s="7">
        <v>3.9258064516129041</v>
      </c>
      <c r="H24" s="7">
        <v>4.0999999999999996</v>
      </c>
      <c r="I24" s="7">
        <v>4.0200000000000005</v>
      </c>
      <c r="J24" s="7">
        <v>3.5666666666666669</v>
      </c>
      <c r="K24" s="7">
        <v>3.5096774193548383</v>
      </c>
      <c r="L24" s="7">
        <v>4.6193548387096772</v>
      </c>
      <c r="M24" s="7">
        <v>5.0299999999999994</v>
      </c>
      <c r="N24" s="7">
        <v>4.1379310344827589</v>
      </c>
      <c r="O24" s="7">
        <v>3.5733333333333324</v>
      </c>
      <c r="P24" s="7">
        <v>4.8366666666666678</v>
      </c>
      <c r="Q24" s="7">
        <v>4.1011080332409993</v>
      </c>
    </row>
    <row r="25" spans="4:17" x14ac:dyDescent="0.25">
      <c r="D25" s="1">
        <v>2016</v>
      </c>
      <c r="E25" s="7">
        <v>5.4806451612903224</v>
      </c>
      <c r="F25" s="7">
        <v>4.7074074074074073</v>
      </c>
      <c r="G25" s="7">
        <v>4.3199999999999985</v>
      </c>
      <c r="H25" s="7">
        <v>3.850000000000001</v>
      </c>
      <c r="I25" s="7">
        <v>3.6925925925925922</v>
      </c>
      <c r="J25" s="7">
        <v>4.0999999999999996</v>
      </c>
      <c r="K25" s="7">
        <v>3.7419354838709684</v>
      </c>
      <c r="L25" s="7">
        <v>3.5321428571428575</v>
      </c>
      <c r="M25" s="7">
        <v>4.6620689655172409</v>
      </c>
      <c r="N25" s="7">
        <v>4.3133333333333335</v>
      </c>
      <c r="O25" s="7">
        <v>3.1730769230769229</v>
      </c>
      <c r="P25" s="7">
        <v>3.1607142857142856</v>
      </c>
      <c r="Q25" s="7">
        <v>4.0799999999999983</v>
      </c>
    </row>
    <row r="26" spans="4:17" x14ac:dyDescent="0.25">
      <c r="D26" s="1">
        <v>2017</v>
      </c>
      <c r="E26" s="7">
        <v>3.2774193548387101</v>
      </c>
      <c r="F26" s="7">
        <v>4.8074074074074078</v>
      </c>
      <c r="G26" s="7">
        <v>3.1925925925925922</v>
      </c>
      <c r="H26" s="7">
        <v>3.796666666666666</v>
      </c>
      <c r="I26" s="7">
        <v>3.643333333333334</v>
      </c>
      <c r="J26" s="7">
        <v>4.0000000000000009</v>
      </c>
      <c r="K26" s="7">
        <v>3.7900000000000009</v>
      </c>
      <c r="L26" s="7">
        <v>4.3741935483870966</v>
      </c>
      <c r="M26" s="7">
        <v>4.7266666666666657</v>
      </c>
      <c r="N26" s="7">
        <v>3.9580645161290322</v>
      </c>
      <c r="O26" s="7">
        <v>3.3678571428571429</v>
      </c>
      <c r="P26" s="7">
        <v>4.025806451612902</v>
      </c>
      <c r="Q26" s="7">
        <v>3.9141643059490048</v>
      </c>
    </row>
    <row r="27" spans="4:17" x14ac:dyDescent="0.25">
      <c r="D27" s="1">
        <v>2018</v>
      </c>
      <c r="E27" s="7">
        <v>3.7999999999999994</v>
      </c>
      <c r="F27" s="7">
        <v>4.8592592592592601</v>
      </c>
      <c r="G27" s="7">
        <v>4.4793103448275868</v>
      </c>
      <c r="H27" s="7">
        <v>3.5366666666666671</v>
      </c>
      <c r="I27" s="7">
        <v>3.0806451612903225</v>
      </c>
      <c r="J27" s="7">
        <v>3.6666666666666661</v>
      </c>
      <c r="K27" s="7">
        <v>3.5677419354838706</v>
      </c>
      <c r="L27" s="7">
        <v>4.5533333333333337</v>
      </c>
      <c r="M27" s="7">
        <v>4.4724137931034491</v>
      </c>
      <c r="N27" s="7">
        <v>3.4967741935483874</v>
      </c>
      <c r="O27" s="7">
        <v>3.6533333333333338</v>
      </c>
      <c r="P27" s="7">
        <v>4.8193548387096765</v>
      </c>
      <c r="Q27" s="7">
        <v>3.9915014164305962</v>
      </c>
    </row>
    <row r="28" spans="4:17" x14ac:dyDescent="0.25">
      <c r="D28" s="1">
        <v>2019</v>
      </c>
      <c r="E28" s="7">
        <v>4.1967741935483867</v>
      </c>
      <c r="F28" s="7">
        <v>4.5464285714285726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>
        <v>4.362711864406779</v>
      </c>
    </row>
    <row r="29" spans="4:17" x14ac:dyDescent="0.25">
      <c r="D29" s="1" t="s">
        <v>61</v>
      </c>
      <c r="E29" s="7">
        <v>4.3109415494899368</v>
      </c>
      <c r="F29" s="7">
        <v>4.2190785601413134</v>
      </c>
      <c r="G29" s="7">
        <v>3.9888049873644116</v>
      </c>
      <c r="H29" s="7">
        <v>3.7764673608061288</v>
      </c>
      <c r="I29" s="7">
        <v>3.4955230128517036</v>
      </c>
      <c r="J29" s="7">
        <v>3.8376098196474371</v>
      </c>
      <c r="K29" s="7">
        <v>3.8204265684260124</v>
      </c>
      <c r="L29" s="7">
        <v>4.0887160131783791</v>
      </c>
      <c r="M29" s="7">
        <v>4.2269613043406142</v>
      </c>
      <c r="N29" s="7">
        <v>3.9227621828212516</v>
      </c>
      <c r="O29" s="7">
        <v>3.4470636295623027</v>
      </c>
      <c r="P29" s="7">
        <v>3.6086068221445133</v>
      </c>
      <c r="Q29" s="7">
        <v>3.8952468175645003</v>
      </c>
    </row>
    <row r="30" spans="4:17" x14ac:dyDescent="0.25">
      <c r="D30" s="1" t="s">
        <v>230</v>
      </c>
      <c r="E30" s="7">
        <f>MIN(E8:E28)</f>
        <v>3.2774193548387101</v>
      </c>
      <c r="F30" s="7">
        <f t="shared" ref="F30:Q30" si="0">MIN(F8:F28)</f>
        <v>3.2999999999999994</v>
      </c>
      <c r="G30" s="7">
        <f t="shared" si="0"/>
        <v>3.1833333333333331</v>
      </c>
      <c r="H30" s="7">
        <f t="shared" si="0"/>
        <v>2.8374999999999999</v>
      </c>
      <c r="I30" s="7">
        <f t="shared" si="0"/>
        <v>2.9166666666666674</v>
      </c>
      <c r="J30" s="7">
        <f t="shared" si="0"/>
        <v>3.3866666666666672</v>
      </c>
      <c r="K30" s="7">
        <f t="shared" si="0"/>
        <v>2.8178571428571435</v>
      </c>
      <c r="L30" s="7">
        <f t="shared" si="0"/>
        <v>3.1838709677419352</v>
      </c>
      <c r="M30" s="7">
        <f t="shared" si="0"/>
        <v>2.9699999999999984</v>
      </c>
      <c r="N30" s="7">
        <f t="shared" si="0"/>
        <v>2.9695652173913043</v>
      </c>
      <c r="O30" s="7">
        <f t="shared" si="0"/>
        <v>2.8230769230769233</v>
      </c>
      <c r="P30" s="7">
        <f t="shared" si="0"/>
        <v>2.7068965517241379</v>
      </c>
      <c r="Q30" s="7">
        <f t="shared" si="0"/>
        <v>3.4437499999999988</v>
      </c>
    </row>
    <row r="31" spans="4:17" x14ac:dyDescent="0.25">
      <c r="D31" s="1" t="s">
        <v>231</v>
      </c>
      <c r="E31" s="7">
        <f>MAX(E8:E28)</f>
        <v>5.4806451612903224</v>
      </c>
      <c r="F31" s="7">
        <f t="shared" ref="F31:Q31" si="1">MAX(F8:F28)</f>
        <v>4.8592592592592601</v>
      </c>
      <c r="G31" s="7">
        <f t="shared" si="1"/>
        <v>4.852380952380952</v>
      </c>
      <c r="H31" s="7">
        <f t="shared" si="1"/>
        <v>4.2296296296296303</v>
      </c>
      <c r="I31" s="7">
        <f t="shared" si="1"/>
        <v>4.3833333333333329</v>
      </c>
      <c r="J31" s="7">
        <f t="shared" si="1"/>
        <v>4.9285714285714279</v>
      </c>
      <c r="K31" s="7">
        <f t="shared" si="1"/>
        <v>5.1272727272727279</v>
      </c>
      <c r="L31" s="7">
        <f t="shared" si="1"/>
        <v>4.8178571428571431</v>
      </c>
      <c r="M31" s="7">
        <f t="shared" si="1"/>
        <v>5.0299999999999994</v>
      </c>
      <c r="N31" s="7">
        <f t="shared" si="1"/>
        <v>4.677777777777778</v>
      </c>
      <c r="O31" s="7">
        <f t="shared" si="1"/>
        <v>4.0227272727272734</v>
      </c>
      <c r="P31" s="7">
        <f t="shared" si="1"/>
        <v>4.8366666666666678</v>
      </c>
      <c r="Q31" s="7">
        <f t="shared" si="1"/>
        <v>4.6255319148936183</v>
      </c>
    </row>
    <row r="32" spans="4:17" x14ac:dyDescent="0.25">
      <c r="D32" s="1" t="s">
        <v>232</v>
      </c>
      <c r="E32" s="7">
        <f>AVERAGE(E8:E28)</f>
        <v>4.3109415494899368</v>
      </c>
      <c r="F32" s="7">
        <f t="shared" ref="F32:Q32" si="2">AVERAGE(F8:F28)</f>
        <v>4.2190785601413134</v>
      </c>
      <c r="G32" s="7">
        <f t="shared" si="2"/>
        <v>3.9888049873644116</v>
      </c>
      <c r="H32" s="7">
        <f t="shared" si="2"/>
        <v>3.7764673608061288</v>
      </c>
      <c r="I32" s="7">
        <f t="shared" si="2"/>
        <v>3.4955230128517036</v>
      </c>
      <c r="J32" s="7">
        <f t="shared" si="2"/>
        <v>3.8376098196474371</v>
      </c>
      <c r="K32" s="7">
        <f t="shared" si="2"/>
        <v>3.8204265684260124</v>
      </c>
      <c r="L32" s="7">
        <f t="shared" si="2"/>
        <v>4.0887160131783791</v>
      </c>
      <c r="M32" s="7">
        <f t="shared" si="2"/>
        <v>4.2269613043406142</v>
      </c>
      <c r="N32" s="7">
        <f t="shared" si="2"/>
        <v>3.9227621828212516</v>
      </c>
      <c r="O32" s="7">
        <f t="shared" si="2"/>
        <v>3.4470636295623027</v>
      </c>
      <c r="P32" s="7">
        <f t="shared" si="2"/>
        <v>3.6086068221445133</v>
      </c>
      <c r="Q32" s="7">
        <f t="shared" si="2"/>
        <v>3.9920653910765873</v>
      </c>
    </row>
    <row r="33" spans="4:17" x14ac:dyDescent="0.25"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4:17" x14ac:dyDescent="0.25">
      <c r="D34" s="1" t="s">
        <v>145</v>
      </c>
      <c r="E34" s="7">
        <f>+E29*31</f>
        <v>133.63918803418804</v>
      </c>
      <c r="F34" s="7">
        <f>+F29*28.25</f>
        <v>119.18896932399211</v>
      </c>
      <c r="G34" s="7">
        <f>+G29*31</f>
        <v>123.65295460829675</v>
      </c>
      <c r="H34" s="7">
        <f>+H29*30</f>
        <v>113.29402082418386</v>
      </c>
      <c r="I34" s="7">
        <f t="shared" ref="I34:P34" si="3">+I29*31</f>
        <v>108.36121339840281</v>
      </c>
      <c r="J34" s="7">
        <f>+J29*30</f>
        <v>115.12829458942311</v>
      </c>
      <c r="K34" s="7">
        <f t="shared" si="3"/>
        <v>118.43322362120638</v>
      </c>
      <c r="L34" s="7">
        <f t="shared" si="3"/>
        <v>126.75019640852975</v>
      </c>
      <c r="M34" s="7">
        <f>+M29*30</f>
        <v>126.80883913021843</v>
      </c>
      <c r="N34" s="7">
        <f t="shared" si="3"/>
        <v>121.6056276674588</v>
      </c>
      <c r="O34" s="7">
        <f>+O29*30</f>
        <v>103.41190888686909</v>
      </c>
      <c r="P34" s="7">
        <f t="shared" si="3"/>
        <v>111.86681148647992</v>
      </c>
      <c r="Q34" s="7">
        <f>SUM(E34:P34)</f>
        <v>1422.1412479792489</v>
      </c>
    </row>
    <row r="36" spans="4:17" x14ac:dyDescent="0.25">
      <c r="Q36" s="10"/>
    </row>
  </sheetData>
  <phoneticPr fontId="2" type="noConversion"/>
  <pageMargins left="0.7" right="0.7" top="0.75" bottom="0.75" header="0.3" footer="0.3"/>
  <ignoredErrors>
    <ignoredError sqref="E30:Q3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6">
    <tabColor rgb="FFFFC000"/>
  </sheetPr>
  <dimension ref="E3:AI30"/>
  <sheetViews>
    <sheetView topLeftCell="E1" zoomScale="85" zoomScaleNormal="85" workbookViewId="0">
      <selection activeCell="Q28" sqref="F28:Q30"/>
    </sheetView>
  </sheetViews>
  <sheetFormatPr baseColWidth="10" defaultRowHeight="15" x14ac:dyDescent="0.25"/>
  <cols>
    <col min="18" max="18" width="11.7109375" bestFit="1" customWidth="1"/>
  </cols>
  <sheetData>
    <row r="3" spans="5:35" x14ac:dyDescent="0.25">
      <c r="E3" s="4" t="s">
        <v>153</v>
      </c>
    </row>
    <row r="4" spans="5:35" x14ac:dyDescent="0.25">
      <c r="E4" s="4" t="s">
        <v>147</v>
      </c>
    </row>
    <row r="5" spans="5:35" x14ac:dyDescent="0.25">
      <c r="V5" s="18" t="s">
        <v>187</v>
      </c>
      <c r="W5" s="18" t="s">
        <v>59</v>
      </c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5:35" x14ac:dyDescent="0.25">
      <c r="E6" s="18" t="s">
        <v>142</v>
      </c>
      <c r="F6" s="18" t="s">
        <v>59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V6" s="60" t="s">
        <v>60</v>
      </c>
      <c r="W6" s="60">
        <v>1</v>
      </c>
      <c r="X6" s="60">
        <v>2</v>
      </c>
      <c r="Y6" s="60">
        <v>3</v>
      </c>
      <c r="Z6" s="60">
        <v>4</v>
      </c>
      <c r="AA6" s="60">
        <v>5</v>
      </c>
      <c r="AB6" s="60">
        <v>6</v>
      </c>
      <c r="AC6" s="60">
        <v>7</v>
      </c>
      <c r="AD6" s="60">
        <v>8</v>
      </c>
      <c r="AE6" s="60">
        <v>9</v>
      </c>
      <c r="AF6" s="60">
        <v>10</v>
      </c>
      <c r="AG6" s="60">
        <v>11</v>
      </c>
      <c r="AH6" s="60">
        <v>12</v>
      </c>
      <c r="AI6" s="60" t="s">
        <v>61</v>
      </c>
    </row>
    <row r="7" spans="5:35" x14ac:dyDescent="0.25">
      <c r="E7" s="19" t="s">
        <v>60</v>
      </c>
      <c r="F7" s="19">
        <v>1</v>
      </c>
      <c r="G7" s="19">
        <v>2</v>
      </c>
      <c r="H7" s="19">
        <v>3</v>
      </c>
      <c r="I7" s="19">
        <v>4</v>
      </c>
      <c r="J7" s="19">
        <v>5</v>
      </c>
      <c r="K7" s="19">
        <v>6</v>
      </c>
      <c r="L7" s="19">
        <v>7</v>
      </c>
      <c r="M7" s="19">
        <v>8</v>
      </c>
      <c r="N7" s="19">
        <v>9</v>
      </c>
      <c r="O7" s="19">
        <v>10</v>
      </c>
      <c r="P7" s="19">
        <v>11</v>
      </c>
      <c r="Q7" s="19">
        <v>12</v>
      </c>
      <c r="R7" s="19" t="s">
        <v>61</v>
      </c>
      <c r="V7" s="61">
        <v>1998</v>
      </c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23" t="e">
        <v>#DIV/0!</v>
      </c>
    </row>
    <row r="8" spans="5:35" x14ac:dyDescent="0.25">
      <c r="E8" s="20">
        <v>1999</v>
      </c>
      <c r="F8" s="7"/>
      <c r="G8" s="7"/>
      <c r="H8" s="7">
        <v>81</v>
      </c>
      <c r="I8" s="7">
        <v>77.703134996800898</v>
      </c>
      <c r="J8" s="7">
        <v>76</v>
      </c>
      <c r="K8" s="7">
        <v>77.632117722329397</v>
      </c>
      <c r="L8" s="7"/>
      <c r="M8" s="7"/>
      <c r="N8" s="7"/>
      <c r="O8" s="7"/>
      <c r="P8" s="7"/>
      <c r="Q8" s="7"/>
      <c r="R8" s="7">
        <v>78.083813179782567</v>
      </c>
      <c r="V8" s="61">
        <v>1999</v>
      </c>
      <c r="W8" s="23">
        <v>75.051282051282044</v>
      </c>
      <c r="X8" s="23">
        <v>79.79487179487181</v>
      </c>
      <c r="Y8" s="23">
        <v>79.916666666666657</v>
      </c>
      <c r="Z8" s="23">
        <v>77.742424242424264</v>
      </c>
      <c r="AA8" s="23">
        <v>73.901960784313729</v>
      </c>
      <c r="AB8" s="23">
        <v>77.5</v>
      </c>
      <c r="AC8" s="23">
        <v>70.666666666666686</v>
      </c>
      <c r="AD8" s="23">
        <v>75.666666666666643</v>
      </c>
      <c r="AE8" s="62"/>
      <c r="AF8" s="23">
        <v>83.777777777777786</v>
      </c>
      <c r="AG8" s="62"/>
      <c r="AH8" s="62"/>
      <c r="AI8" s="23">
        <v>77.113146294518842</v>
      </c>
    </row>
    <row r="9" spans="5:35" x14ac:dyDescent="0.25">
      <c r="E9" s="20">
        <v>2000</v>
      </c>
      <c r="F9" s="7"/>
      <c r="G9" s="7">
        <v>77.362226920365998</v>
      </c>
      <c r="H9" s="7">
        <v>76.622584541062594</v>
      </c>
      <c r="I9" s="7"/>
      <c r="J9" s="7">
        <v>80</v>
      </c>
      <c r="K9" s="7"/>
      <c r="L9" s="7"/>
      <c r="M9" s="7"/>
      <c r="N9" s="7">
        <v>86</v>
      </c>
      <c r="O9" s="7">
        <v>78</v>
      </c>
      <c r="P9" s="7"/>
      <c r="Q9" s="7"/>
      <c r="R9" s="7">
        <v>79.596962292285724</v>
      </c>
      <c r="V9" s="61">
        <v>2000</v>
      </c>
      <c r="W9" s="23">
        <v>73.515151515151501</v>
      </c>
      <c r="X9" s="23">
        <v>77.483333333333334</v>
      </c>
      <c r="Y9" s="23">
        <v>76.550724637681157</v>
      </c>
      <c r="Z9" s="23">
        <v>77.333333333333343</v>
      </c>
      <c r="AA9" s="23">
        <v>78.719298245614027</v>
      </c>
      <c r="AB9" s="62"/>
      <c r="AC9" s="62"/>
      <c r="AD9" s="62"/>
      <c r="AE9" s="23">
        <v>84.604166666666657</v>
      </c>
      <c r="AF9" s="23">
        <v>74.645833333333329</v>
      </c>
      <c r="AG9" s="62"/>
      <c r="AH9" s="62"/>
      <c r="AI9" s="23">
        <v>77.550263009301915</v>
      </c>
    </row>
    <row r="10" spans="5:35" x14ac:dyDescent="0.25">
      <c r="E10" s="20">
        <v>2001</v>
      </c>
      <c r="F10" s="7"/>
      <c r="G10" s="7">
        <v>71.1979166666666</v>
      </c>
      <c r="H10" s="7">
        <v>71.388374485596401</v>
      </c>
      <c r="I10" s="7">
        <v>69.730324074074105</v>
      </c>
      <c r="J10" s="7">
        <v>73.465579710145505</v>
      </c>
      <c r="K10" s="7">
        <v>71.743888888889103</v>
      </c>
      <c r="L10" s="7">
        <v>66.036221916551995</v>
      </c>
      <c r="M10" s="7">
        <v>67.499680102367194</v>
      </c>
      <c r="N10" s="7">
        <v>70.577083333333604</v>
      </c>
      <c r="O10" s="7">
        <v>70.086004273503406</v>
      </c>
      <c r="P10" s="7">
        <v>74</v>
      </c>
      <c r="Q10" s="7">
        <v>73.807318467695794</v>
      </c>
      <c r="R10" s="7">
        <v>70.866581083529425</v>
      </c>
      <c r="V10" s="61">
        <v>2001</v>
      </c>
      <c r="W10" s="62"/>
      <c r="X10" s="23">
        <v>71.183333333333323</v>
      </c>
      <c r="Y10" s="23">
        <v>71.456790123456798</v>
      </c>
      <c r="Z10" s="23">
        <v>69.624999999999986</v>
      </c>
      <c r="AA10" s="23">
        <v>73.376811594202906</v>
      </c>
      <c r="AB10" s="23">
        <v>71.786666666666648</v>
      </c>
      <c r="AC10" s="23">
        <v>66.033333333333331</v>
      </c>
      <c r="AD10" s="23">
        <v>67.515151515151516</v>
      </c>
      <c r="AE10" s="23">
        <v>70.533333333333331</v>
      </c>
      <c r="AF10" s="23">
        <v>70.358974358974351</v>
      </c>
      <c r="AG10" s="23">
        <v>71.999999999999986</v>
      </c>
      <c r="AH10" s="23">
        <v>73.833333333333329</v>
      </c>
      <c r="AI10" s="23">
        <v>70.700247962889591</v>
      </c>
    </row>
    <row r="11" spans="5:35" x14ac:dyDescent="0.25">
      <c r="E11" s="20">
        <v>2002</v>
      </c>
      <c r="F11" s="7"/>
      <c r="G11" s="7">
        <v>83.971252566735103</v>
      </c>
      <c r="H11" s="7">
        <v>87.793650793650798</v>
      </c>
      <c r="I11" s="7">
        <v>89.766256590509499</v>
      </c>
      <c r="J11" s="7">
        <v>87.010057471264204</v>
      </c>
      <c r="K11" s="7">
        <v>88.681089743589894</v>
      </c>
      <c r="L11" s="7">
        <v>86.247759856630694</v>
      </c>
      <c r="M11" s="7">
        <v>86.328189300412006</v>
      </c>
      <c r="N11" s="7">
        <v>82.875462962963198</v>
      </c>
      <c r="O11" s="7">
        <v>84.2318007662832</v>
      </c>
      <c r="P11" s="7">
        <v>85.202380952381304</v>
      </c>
      <c r="Q11" s="7">
        <v>86.679347826087096</v>
      </c>
      <c r="R11" s="7">
        <v>86.253386257318809</v>
      </c>
      <c r="V11" s="61">
        <v>2002</v>
      </c>
      <c r="W11" s="62"/>
      <c r="X11" s="23">
        <v>84.23333333333332</v>
      </c>
      <c r="Y11" s="23">
        <v>87.793650793650812</v>
      </c>
      <c r="Z11" s="23">
        <v>89.805555555555557</v>
      </c>
      <c r="AA11" s="23">
        <v>86.999999999999986</v>
      </c>
      <c r="AB11" s="23">
        <v>88.602564102564116</v>
      </c>
      <c r="AC11" s="23">
        <v>86.301075268817186</v>
      </c>
      <c r="AD11" s="23">
        <v>86.148148148148152</v>
      </c>
      <c r="AE11" s="23">
        <v>82.911111111111097</v>
      </c>
      <c r="AF11" s="23">
        <v>84.379310344827601</v>
      </c>
      <c r="AG11" s="23">
        <v>85.035714285714263</v>
      </c>
      <c r="AH11" s="23">
        <v>86.768115942028984</v>
      </c>
      <c r="AI11" s="23">
        <v>86.270779898704646</v>
      </c>
    </row>
    <row r="12" spans="5:35" x14ac:dyDescent="0.25">
      <c r="E12" s="20">
        <v>2003</v>
      </c>
      <c r="F12" s="7">
        <v>83.266025641025706</v>
      </c>
      <c r="G12" s="7">
        <v>81.563271604938095</v>
      </c>
      <c r="H12" s="7">
        <v>80.435035842293402</v>
      </c>
      <c r="I12" s="7">
        <v>84.530555555555495</v>
      </c>
      <c r="J12" s="7">
        <v>83.293209876542804</v>
      </c>
      <c r="K12" s="7">
        <v>85.440000000000097</v>
      </c>
      <c r="L12" s="7">
        <v>81.5188172043012</v>
      </c>
      <c r="M12" s="7">
        <v>81.028292181070398</v>
      </c>
      <c r="N12" s="7">
        <v>80.047542735042796</v>
      </c>
      <c r="O12" s="7">
        <v>82.602739726027394</v>
      </c>
      <c r="P12" s="7">
        <v>85.077914469829594</v>
      </c>
      <c r="Q12" s="7">
        <v>81.167162698412596</v>
      </c>
      <c r="R12" s="7">
        <v>82.497547294586639</v>
      </c>
      <c r="V12" s="61">
        <v>2003</v>
      </c>
      <c r="W12" s="23">
        <v>83.243589743589752</v>
      </c>
      <c r="X12" s="23">
        <v>81.617283950617306</v>
      </c>
      <c r="Y12" s="23">
        <v>80.494623655913983</v>
      </c>
      <c r="Z12" s="23">
        <v>84.433333333333323</v>
      </c>
      <c r="AA12" s="23">
        <v>83.358024691357997</v>
      </c>
      <c r="AB12" s="23">
        <v>85.346666666666678</v>
      </c>
      <c r="AC12" s="23">
        <v>81.462365591397855</v>
      </c>
      <c r="AD12" s="23">
        <v>80.938271604938279</v>
      </c>
      <c r="AE12" s="23">
        <v>80.141025641025635</v>
      </c>
      <c r="AF12" s="23">
        <v>82.666666666666671</v>
      </c>
      <c r="AG12" s="23">
        <v>85.194444444444457</v>
      </c>
      <c r="AH12" s="23">
        <v>81.059523809523824</v>
      </c>
      <c r="AI12" s="23">
        <v>82.49631831662299</v>
      </c>
    </row>
    <row r="13" spans="5:35" x14ac:dyDescent="0.25">
      <c r="E13" s="20">
        <v>2004</v>
      </c>
      <c r="F13" s="7"/>
      <c r="G13" s="7"/>
      <c r="H13" s="7">
        <v>83.095489162272401</v>
      </c>
      <c r="I13" s="7"/>
      <c r="J13" s="7">
        <v>89</v>
      </c>
      <c r="K13" s="7"/>
      <c r="L13" s="7"/>
      <c r="M13" s="7">
        <v>90</v>
      </c>
      <c r="N13" s="7"/>
      <c r="O13" s="7">
        <v>89</v>
      </c>
      <c r="P13" s="7">
        <v>83</v>
      </c>
      <c r="Q13" s="7"/>
      <c r="R13" s="7">
        <v>86.819097832454489</v>
      </c>
      <c r="V13" s="61">
        <v>2004</v>
      </c>
      <c r="W13" s="62"/>
      <c r="X13" s="62"/>
      <c r="Y13" s="23">
        <v>83.2361111111111</v>
      </c>
      <c r="Z13" s="23">
        <v>88.666666666666657</v>
      </c>
      <c r="AA13" s="23">
        <v>88.294117647058812</v>
      </c>
      <c r="AB13" s="62"/>
      <c r="AC13" s="62"/>
      <c r="AD13" s="23">
        <v>89.156862745098024</v>
      </c>
      <c r="AE13" s="62"/>
      <c r="AF13" s="23">
        <v>88.577777777777783</v>
      </c>
      <c r="AG13" s="23">
        <v>82.208333333333329</v>
      </c>
      <c r="AH13" s="62"/>
      <c r="AI13" s="23">
        <v>86.689978213507629</v>
      </c>
    </row>
    <row r="14" spans="5:35" x14ac:dyDescent="0.25">
      <c r="E14" s="20">
        <v>2005</v>
      </c>
      <c r="F14" s="7"/>
      <c r="G14" s="7">
        <v>78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>
        <v>78</v>
      </c>
      <c r="V14" s="61">
        <v>2005</v>
      </c>
      <c r="W14" s="62"/>
      <c r="X14" s="23">
        <v>76.600000000000009</v>
      </c>
      <c r="Y14" s="23">
        <v>90.611111111111128</v>
      </c>
      <c r="Z14" s="23">
        <v>74.428571428571431</v>
      </c>
      <c r="AA14" s="23">
        <v>78.606060606060609</v>
      </c>
      <c r="AB14" s="62"/>
      <c r="AC14" s="62"/>
      <c r="AD14" s="62"/>
      <c r="AE14" s="62"/>
      <c r="AF14" s="62"/>
      <c r="AG14" s="62"/>
      <c r="AH14" s="62"/>
      <c r="AI14" s="23">
        <v>80.061435786435794</v>
      </c>
    </row>
    <row r="15" spans="5:35" x14ac:dyDescent="0.25">
      <c r="E15" s="20">
        <v>2006</v>
      </c>
      <c r="F15" s="7"/>
      <c r="G15" s="7"/>
      <c r="H15" s="7"/>
      <c r="I15" s="7"/>
      <c r="J15" s="7"/>
      <c r="K15" s="7"/>
      <c r="L15" s="7"/>
      <c r="M15" s="7">
        <v>80</v>
      </c>
      <c r="N15" s="7"/>
      <c r="O15" s="7"/>
      <c r="P15" s="7"/>
      <c r="Q15" s="7"/>
      <c r="R15" s="7">
        <v>80</v>
      </c>
      <c r="V15" s="61">
        <v>2006</v>
      </c>
      <c r="W15" s="62"/>
      <c r="X15" s="62"/>
      <c r="Y15" s="23">
        <v>91.309523809523824</v>
      </c>
      <c r="Z15" s="62"/>
      <c r="AA15" s="62"/>
      <c r="AB15" s="62"/>
      <c r="AC15" s="62"/>
      <c r="AD15" s="23">
        <v>78.916666666666671</v>
      </c>
      <c r="AE15" s="62"/>
      <c r="AF15" s="62"/>
      <c r="AG15" s="62"/>
      <c r="AH15" s="62"/>
      <c r="AI15" s="23">
        <v>85.113095238095241</v>
      </c>
    </row>
    <row r="16" spans="5:35" x14ac:dyDescent="0.25">
      <c r="E16" s="20">
        <v>2008</v>
      </c>
      <c r="F16" s="7"/>
      <c r="G16" s="7">
        <v>85</v>
      </c>
      <c r="H16" s="7">
        <v>83</v>
      </c>
      <c r="I16" s="7"/>
      <c r="J16" s="7"/>
      <c r="K16" s="7"/>
      <c r="L16" s="7"/>
      <c r="M16" s="7"/>
      <c r="N16" s="7"/>
      <c r="O16" s="7">
        <v>86.6666666666667</v>
      </c>
      <c r="P16" s="7"/>
      <c r="Q16" s="7"/>
      <c r="R16" s="7">
        <v>84.8888888888889</v>
      </c>
      <c r="V16" s="61">
        <v>2007</v>
      </c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23" t="e">
        <v>#DIV/0!</v>
      </c>
    </row>
    <row r="17" spans="5:35" x14ac:dyDescent="0.25">
      <c r="E17" s="20">
        <v>2009</v>
      </c>
      <c r="F17" s="7"/>
      <c r="G17" s="7">
        <v>94</v>
      </c>
      <c r="H17" s="7">
        <v>91.326788218793794</v>
      </c>
      <c r="I17" s="7">
        <v>91.8577777777775</v>
      </c>
      <c r="J17" s="7">
        <v>96.2068965517241</v>
      </c>
      <c r="K17" s="7">
        <v>95.989004629629704</v>
      </c>
      <c r="L17" s="7"/>
      <c r="M17" s="7">
        <v>71.521483491633404</v>
      </c>
      <c r="N17" s="7">
        <v>62.144444444444801</v>
      </c>
      <c r="O17" s="7">
        <v>68.708781362007002</v>
      </c>
      <c r="P17" s="7"/>
      <c r="Q17" s="7">
        <v>66.049751243781699</v>
      </c>
      <c r="R17" s="7">
        <v>81.97832530219911</v>
      </c>
      <c r="V17" s="61">
        <v>2008</v>
      </c>
      <c r="W17" s="62"/>
      <c r="X17" s="23">
        <v>84.5</v>
      </c>
      <c r="Y17" s="62"/>
      <c r="Z17" s="23">
        <v>88.833333333333329</v>
      </c>
      <c r="AA17" s="62"/>
      <c r="AB17" s="62"/>
      <c r="AC17" s="62"/>
      <c r="AD17" s="62"/>
      <c r="AE17" s="62"/>
      <c r="AF17" s="23">
        <v>86.666666666666671</v>
      </c>
      <c r="AG17" s="62"/>
      <c r="AH17" s="62"/>
      <c r="AI17" s="23">
        <v>86.666666666666671</v>
      </c>
    </row>
    <row r="18" spans="5:35" x14ac:dyDescent="0.25">
      <c r="E18" s="20">
        <v>2010</v>
      </c>
      <c r="F18" s="7">
        <v>62.204301075269299</v>
      </c>
      <c r="G18" s="7">
        <v>70.750137287204794</v>
      </c>
      <c r="H18" s="7">
        <v>69.763275751758997</v>
      </c>
      <c r="I18" s="7">
        <v>79.437037037036902</v>
      </c>
      <c r="J18" s="7">
        <v>77.660842293906697</v>
      </c>
      <c r="K18" s="7">
        <v>73.238095238095298</v>
      </c>
      <c r="L18" s="7">
        <v>75.497622820919204</v>
      </c>
      <c r="M18" s="7">
        <v>78.252296056185898</v>
      </c>
      <c r="N18" s="7">
        <v>77.709821428571303</v>
      </c>
      <c r="O18" s="7">
        <v>79.329595015576302</v>
      </c>
      <c r="P18" s="7">
        <v>83.828939660223298</v>
      </c>
      <c r="Q18" s="7">
        <v>79.211685823755204</v>
      </c>
      <c r="R18" s="7">
        <v>75.573637457375284</v>
      </c>
      <c r="V18" s="61">
        <v>2009</v>
      </c>
      <c r="W18" s="62"/>
      <c r="X18" s="62"/>
      <c r="Y18" s="23">
        <v>91.333333333333343</v>
      </c>
      <c r="Z18" s="23">
        <v>91.920000000000016</v>
      </c>
      <c r="AA18" s="23">
        <v>96.206896551724142</v>
      </c>
      <c r="AB18" s="23">
        <v>95.944444444444414</v>
      </c>
      <c r="AC18" s="23">
        <v>97.452380952380949</v>
      </c>
      <c r="AD18" s="23">
        <v>71.344086021505376</v>
      </c>
      <c r="AE18" s="23">
        <v>62.14444444444446</v>
      </c>
      <c r="AF18" s="23">
        <v>68.90322580645163</v>
      </c>
      <c r="AG18" s="62"/>
      <c r="AH18" s="23">
        <v>65.892473118279582</v>
      </c>
      <c r="AI18" s="23">
        <v>82.34903163028487</v>
      </c>
    </row>
    <row r="19" spans="5:35" x14ac:dyDescent="0.25">
      <c r="E19" s="20">
        <v>2011</v>
      </c>
      <c r="F19" s="7">
        <v>74.530797101449295</v>
      </c>
      <c r="G19" s="7">
        <v>77.161449752883001</v>
      </c>
      <c r="H19" s="7">
        <v>76.957234915056304</v>
      </c>
      <c r="I19" s="7">
        <v>80.106481481481694</v>
      </c>
      <c r="J19" s="7">
        <v>79.891534391535103</v>
      </c>
      <c r="K19" s="7">
        <v>73.958333333333002</v>
      </c>
      <c r="L19" s="7">
        <v>74.162393162392803</v>
      </c>
      <c r="M19" s="7">
        <v>72.420555555556206</v>
      </c>
      <c r="N19" s="7">
        <v>67.144444444444403</v>
      </c>
      <c r="O19" s="7">
        <v>78.963141025641093</v>
      </c>
      <c r="P19" s="7">
        <v>82.398132894014296</v>
      </c>
      <c r="Q19" s="7">
        <v>80.2361111111111</v>
      </c>
      <c r="R19" s="7">
        <v>76.494217430741529</v>
      </c>
      <c r="V19" s="61">
        <v>2010</v>
      </c>
      <c r="W19" s="23">
        <v>62.204301075268823</v>
      </c>
      <c r="X19" s="23">
        <v>71</v>
      </c>
      <c r="Y19" s="23">
        <v>69.863636363636374</v>
      </c>
      <c r="Z19" s="23">
        <v>79.48888888888888</v>
      </c>
      <c r="AA19" s="23">
        <v>77.645161290322548</v>
      </c>
      <c r="AB19" s="23">
        <v>73.126984126984127</v>
      </c>
      <c r="AC19" s="23">
        <v>75.525641025641022</v>
      </c>
      <c r="AD19" s="23">
        <v>78.230769230769226</v>
      </c>
      <c r="AE19" s="23">
        <v>77.761904761904731</v>
      </c>
      <c r="AF19" s="23">
        <v>79.303030303030312</v>
      </c>
      <c r="AG19" s="23">
        <v>83.652777777777757</v>
      </c>
      <c r="AH19" s="23">
        <v>79.218390804597689</v>
      </c>
      <c r="AI19" s="23">
        <v>75.585123804068445</v>
      </c>
    </row>
    <row r="20" spans="5:35" x14ac:dyDescent="0.25">
      <c r="E20" s="20">
        <v>2012</v>
      </c>
      <c r="F20" s="7">
        <v>77.924076963078704</v>
      </c>
      <c r="G20" s="7">
        <v>75.397970085469893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>
        <v>76.661023524274299</v>
      </c>
      <c r="V20" s="61">
        <v>2011</v>
      </c>
      <c r="W20" s="23">
        <v>74.594202898550733</v>
      </c>
      <c r="X20" s="23">
        <v>77.186666666666682</v>
      </c>
      <c r="Y20" s="23">
        <v>76.791666666666657</v>
      </c>
      <c r="Z20" s="23">
        <v>80.246913580246911</v>
      </c>
      <c r="AA20" s="23">
        <v>79.761904761904759</v>
      </c>
      <c r="AB20" s="23">
        <v>74.133333333333312</v>
      </c>
      <c r="AC20" s="23">
        <v>74.192307692307708</v>
      </c>
      <c r="AD20" s="23">
        <v>72.16</v>
      </c>
      <c r="AE20" s="23">
        <v>67.253333333333345</v>
      </c>
      <c r="AF20" s="23">
        <v>79.064102564102555</v>
      </c>
      <c r="AG20" s="23">
        <v>82.453333333333362</v>
      </c>
      <c r="AH20" s="23">
        <v>80.236111111111114</v>
      </c>
      <c r="AI20" s="23">
        <v>76.506156328463092</v>
      </c>
    </row>
    <row r="21" spans="5:35" x14ac:dyDescent="0.25">
      <c r="E21" s="20">
        <v>2013</v>
      </c>
      <c r="F21" s="7"/>
      <c r="G21" s="7"/>
      <c r="H21" s="7"/>
      <c r="I21" s="7">
        <v>72.234155781325299</v>
      </c>
      <c r="J21" s="7"/>
      <c r="K21" s="7"/>
      <c r="L21" s="7"/>
      <c r="M21" s="7">
        <v>71.2501168770454</v>
      </c>
      <c r="N21" s="7"/>
      <c r="O21" s="7"/>
      <c r="P21" s="7"/>
      <c r="Q21" s="7"/>
      <c r="R21" s="7">
        <v>71.742136329185342</v>
      </c>
      <c r="V21" s="61">
        <v>2012</v>
      </c>
      <c r="W21" s="23">
        <v>77.8888888888889</v>
      </c>
      <c r="X21" s="23">
        <v>75.461538461538467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23">
        <v>76.675213675213683</v>
      </c>
    </row>
    <row r="22" spans="5:35" x14ac:dyDescent="0.25">
      <c r="E22" s="20">
        <v>2014</v>
      </c>
      <c r="F22" s="7">
        <v>72.785165083672695</v>
      </c>
      <c r="G22" s="7">
        <v>72.463789682539399</v>
      </c>
      <c r="H22" s="7">
        <v>75.340053763440807</v>
      </c>
      <c r="I22" s="7">
        <v>72.892720306513496</v>
      </c>
      <c r="J22" s="7">
        <v>75.857633775159499</v>
      </c>
      <c r="K22" s="7">
        <v>72.859747545582195</v>
      </c>
      <c r="L22" s="7">
        <v>67.765681003584305</v>
      </c>
      <c r="M22" s="7">
        <v>68.213261648746197</v>
      </c>
      <c r="N22" s="7">
        <v>66.223710317461098</v>
      </c>
      <c r="O22" s="7">
        <v>71.681547619047606</v>
      </c>
      <c r="P22" s="7">
        <v>75.691666666667004</v>
      </c>
      <c r="Q22" s="7">
        <v>73.1120071684593</v>
      </c>
      <c r="R22" s="7">
        <v>72.073915381739468</v>
      </c>
      <c r="V22" s="61">
        <v>2013</v>
      </c>
      <c r="W22" s="62"/>
      <c r="X22" s="62"/>
      <c r="Y22" s="62"/>
      <c r="Z22" s="23">
        <v>72.298850574712645</v>
      </c>
      <c r="AA22" s="62"/>
      <c r="AB22" s="62"/>
      <c r="AC22" s="62"/>
      <c r="AD22" s="23">
        <v>71.244444444444454</v>
      </c>
      <c r="AE22" s="62"/>
      <c r="AF22" s="62"/>
      <c r="AG22" s="62"/>
      <c r="AH22" s="62"/>
      <c r="AI22" s="23">
        <v>71.771647509578543</v>
      </c>
    </row>
    <row r="23" spans="5:35" x14ac:dyDescent="0.25">
      <c r="E23" s="20">
        <v>2015</v>
      </c>
      <c r="F23" s="7">
        <v>69.347736625514599</v>
      </c>
      <c r="G23" s="7">
        <v>70.462777777778001</v>
      </c>
      <c r="H23" s="7">
        <v>73.4175925925923</v>
      </c>
      <c r="I23" s="7">
        <v>68.793103448275701</v>
      </c>
      <c r="J23" s="7">
        <v>67.607265586647003</v>
      </c>
      <c r="K23" s="7">
        <v>73.575502571295004</v>
      </c>
      <c r="L23" s="7">
        <v>68.466475095785597</v>
      </c>
      <c r="M23" s="7">
        <v>66.700396825396894</v>
      </c>
      <c r="N23" s="7">
        <v>65.3199588477368</v>
      </c>
      <c r="O23" s="7">
        <v>68.020061728394793</v>
      </c>
      <c r="P23" s="7">
        <v>73.700617283950606</v>
      </c>
      <c r="Q23" s="7">
        <v>66.972777777777793</v>
      </c>
      <c r="R23" s="7">
        <v>69.365355513428753</v>
      </c>
      <c r="V23" s="61">
        <v>2014</v>
      </c>
      <c r="W23" s="23">
        <v>72.752688172043023</v>
      </c>
      <c r="X23" s="23">
        <v>72.571428571428584</v>
      </c>
      <c r="Y23" s="23">
        <v>75.311827956989262</v>
      </c>
      <c r="Z23" s="23">
        <v>72.839080459770116</v>
      </c>
      <c r="AA23" s="23">
        <v>75.904761904761912</v>
      </c>
      <c r="AB23" s="23">
        <v>72.822222222222223</v>
      </c>
      <c r="AC23" s="23">
        <v>67.731182795698913</v>
      </c>
      <c r="AD23" s="23">
        <v>68.075268817204289</v>
      </c>
      <c r="AE23" s="23">
        <v>66.178571428571416</v>
      </c>
      <c r="AF23" s="23">
        <v>71.952380952380949</v>
      </c>
      <c r="AG23" s="23">
        <v>75.63333333333334</v>
      </c>
      <c r="AH23" s="23">
        <v>73.043010752688176</v>
      </c>
      <c r="AI23" s="23">
        <v>72.067979780591017</v>
      </c>
    </row>
    <row r="24" spans="5:35" x14ac:dyDescent="0.25">
      <c r="E24" s="20">
        <v>2016</v>
      </c>
      <c r="F24" s="7">
        <v>71.935552033808804</v>
      </c>
      <c r="G24" s="7">
        <v>70.352079671939194</v>
      </c>
      <c r="H24" s="7">
        <v>71.3214285714281</v>
      </c>
      <c r="I24" s="7">
        <v>76.753352490421804</v>
      </c>
      <c r="J24" s="7">
        <v>77.864004629629406</v>
      </c>
      <c r="K24" s="7">
        <v>71.324404761904205</v>
      </c>
      <c r="L24" s="7">
        <v>74</v>
      </c>
      <c r="M24" s="7"/>
      <c r="N24" s="7"/>
      <c r="O24" s="7"/>
      <c r="P24" s="7">
        <v>81</v>
      </c>
      <c r="Q24" s="7">
        <v>77</v>
      </c>
      <c r="R24" s="7">
        <v>74.616758017681278</v>
      </c>
      <c r="V24" s="61">
        <v>2015</v>
      </c>
      <c r="W24" s="23">
        <v>69.419753086419774</v>
      </c>
      <c r="X24" s="23">
        <v>70.466666666666654</v>
      </c>
      <c r="Y24" s="23">
        <v>73.566666666666663</v>
      </c>
      <c r="Z24" s="23">
        <v>68.71264367816093</v>
      </c>
      <c r="AA24" s="23">
        <v>67.547619047619051</v>
      </c>
      <c r="AB24" s="23">
        <v>73.566666666666677</v>
      </c>
      <c r="AC24" s="23">
        <v>68.379310344827573</v>
      </c>
      <c r="AD24" s="23">
        <v>66.714285714285722</v>
      </c>
      <c r="AE24" s="23">
        <v>65.283950617283949</v>
      </c>
      <c r="AF24" s="23">
        <v>68.160493827160494</v>
      </c>
      <c r="AG24" s="23">
        <v>73.679012345678998</v>
      </c>
      <c r="AH24" s="23">
        <v>66.906666666666666</v>
      </c>
      <c r="AI24" s="23">
        <v>69.366977944008582</v>
      </c>
    </row>
    <row r="25" spans="5:35" x14ac:dyDescent="0.25">
      <c r="E25" s="20">
        <v>2017</v>
      </c>
      <c r="F25" s="7">
        <v>71.969907407407305</v>
      </c>
      <c r="G25" s="7">
        <v>69.009469696969504</v>
      </c>
      <c r="H25" s="7">
        <v>76.862068965517494</v>
      </c>
      <c r="I25" s="7">
        <v>69.642512077294697</v>
      </c>
      <c r="J25" s="7">
        <v>75.173115079365601</v>
      </c>
      <c r="K25" s="7">
        <v>72.604629629629997</v>
      </c>
      <c r="L25" s="7">
        <v>69.566308243727406</v>
      </c>
      <c r="M25" s="7">
        <v>66.267921146953498</v>
      </c>
      <c r="N25" s="7">
        <v>66.764814814814599</v>
      </c>
      <c r="O25" s="7">
        <v>70.148745519712804</v>
      </c>
      <c r="P25" s="7">
        <v>77.866666666666802</v>
      </c>
      <c r="Q25" s="7">
        <v>70.725358422938399</v>
      </c>
      <c r="R25" s="7">
        <v>71.383459805916516</v>
      </c>
      <c r="V25" s="61">
        <v>2016</v>
      </c>
      <c r="W25" s="23">
        <v>71.987179487179489</v>
      </c>
      <c r="X25" s="23">
        <v>70.319444444444443</v>
      </c>
      <c r="Y25" s="23">
        <v>71.488095238095255</v>
      </c>
      <c r="Z25" s="23">
        <v>76.609195402298866</v>
      </c>
      <c r="AA25" s="23">
        <v>78.013888888888914</v>
      </c>
      <c r="AB25" s="23">
        <v>71.345238095238102</v>
      </c>
      <c r="AC25" s="23">
        <v>73.812500000000014</v>
      </c>
      <c r="AD25" s="62"/>
      <c r="AE25" s="23">
        <v>73.818181818181841</v>
      </c>
      <c r="AF25" s="62"/>
      <c r="AG25" s="23">
        <v>80.666666666666671</v>
      </c>
      <c r="AH25" s="23">
        <v>76.958333333333343</v>
      </c>
      <c r="AI25" s="23">
        <v>74.501872337432687</v>
      </c>
    </row>
    <row r="26" spans="5:35" x14ac:dyDescent="0.25">
      <c r="E26" s="20">
        <v>2018</v>
      </c>
      <c r="F26" s="7">
        <v>68.749103942652695</v>
      </c>
      <c r="G26" s="7">
        <v>69.801587301587205</v>
      </c>
      <c r="H26" s="7">
        <v>68.896953405017499</v>
      </c>
      <c r="I26" s="7">
        <v>76.045833333333704</v>
      </c>
      <c r="J26" s="7">
        <v>75.429659498208196</v>
      </c>
      <c r="K26" s="7">
        <v>68.470620538165804</v>
      </c>
      <c r="L26" s="7">
        <v>66.595205789235294</v>
      </c>
      <c r="M26" s="7">
        <v>62.969086021505497</v>
      </c>
      <c r="N26" s="7">
        <v>66.185648148148402</v>
      </c>
      <c r="O26" s="7">
        <v>73.125000000000398</v>
      </c>
      <c r="P26" s="7">
        <v>73.621759259258695</v>
      </c>
      <c r="Q26" s="7">
        <v>69.210573476702393</v>
      </c>
      <c r="R26" s="7">
        <v>69.925085892817975</v>
      </c>
      <c r="V26" s="61">
        <v>2017</v>
      </c>
      <c r="W26" s="23">
        <v>71.8888888888889</v>
      </c>
      <c r="X26" s="23">
        <v>68.969696969696997</v>
      </c>
      <c r="Y26" s="23">
        <v>76.862068965517238</v>
      </c>
      <c r="Z26" s="23">
        <v>69.608695652173907</v>
      </c>
      <c r="AA26" s="23">
        <v>75.107142857142875</v>
      </c>
      <c r="AB26" s="23">
        <v>72.611111111111128</v>
      </c>
      <c r="AC26" s="23">
        <v>69.666666666666671</v>
      </c>
      <c r="AD26" s="23">
        <v>66.161290322580641</v>
      </c>
      <c r="AE26" s="23">
        <v>66.85555555555554</v>
      </c>
      <c r="AF26" s="23">
        <v>70.23655913978493</v>
      </c>
      <c r="AG26" s="23">
        <v>77.788888888888906</v>
      </c>
      <c r="AH26" s="23">
        <v>70.86021505376344</v>
      </c>
      <c r="AI26" s="23">
        <v>71.384731672647604</v>
      </c>
    </row>
    <row r="27" spans="5:35" x14ac:dyDescent="0.25">
      <c r="E27" s="20">
        <v>2019</v>
      </c>
      <c r="F27" s="7">
        <v>67.045977011494003</v>
      </c>
      <c r="G27" s="7">
        <v>66.288690476190496</v>
      </c>
      <c r="H27" s="7">
        <v>70.639814814814997</v>
      </c>
      <c r="I27" s="7">
        <v>74.088888888889798</v>
      </c>
      <c r="J27" s="7">
        <v>72.385752688171394</v>
      </c>
      <c r="K27" s="7">
        <v>73.8893518518517</v>
      </c>
      <c r="L27" s="7">
        <v>65.243981481481796</v>
      </c>
      <c r="M27" s="7">
        <v>64.564248458985304</v>
      </c>
      <c r="N27" s="7">
        <v>65.518934081346401</v>
      </c>
      <c r="O27" s="7">
        <v>70.391577060932306</v>
      </c>
      <c r="P27" s="7">
        <v>72.018518518518604</v>
      </c>
      <c r="Q27" s="7">
        <v>69.952060931899595</v>
      </c>
      <c r="R27" s="7">
        <v>69.335649688714696</v>
      </c>
      <c r="V27" s="61">
        <v>2018</v>
      </c>
      <c r="W27" s="23">
        <v>68.473118279569903</v>
      </c>
      <c r="X27" s="23">
        <v>69.940476190476176</v>
      </c>
      <c r="Y27" s="23">
        <v>68.978494623655934</v>
      </c>
      <c r="Z27" s="23">
        <v>75.900000000000006</v>
      </c>
      <c r="AA27" s="23">
        <v>75.451612903225808</v>
      </c>
      <c r="AB27" s="23">
        <v>68.479999999999976</v>
      </c>
      <c r="AC27" s="23">
        <v>66.677419354838705</v>
      </c>
      <c r="AD27" s="23">
        <v>62.827956989247319</v>
      </c>
      <c r="AE27" s="23">
        <v>66.188888888888897</v>
      </c>
      <c r="AF27" s="23">
        <v>73.144444444444446</v>
      </c>
      <c r="AG27" s="23">
        <v>73.877777777777766</v>
      </c>
      <c r="AH27" s="23">
        <v>69.053763440860223</v>
      </c>
      <c r="AI27" s="23">
        <v>69.916162741082076</v>
      </c>
    </row>
    <row r="28" spans="5:35" x14ac:dyDescent="0.25">
      <c r="E28" s="21" t="s">
        <v>143</v>
      </c>
      <c r="F28" s="22">
        <v>71.975864288537309</v>
      </c>
      <c r="G28" s="22">
        <v>75.798913718204204</v>
      </c>
      <c r="H28" s="22">
        <v>77.366271613956002</v>
      </c>
      <c r="I28" s="22">
        <v>77.398723845663625</v>
      </c>
      <c r="J28" s="22">
        <v>79.123036770153291</v>
      </c>
      <c r="K28" s="22">
        <v>76.877445111868894</v>
      </c>
      <c r="L28" s="22">
        <v>72.281860597691832</v>
      </c>
      <c r="M28" s="22">
        <v>73.358251976132706</v>
      </c>
      <c r="N28" s="22">
        <v>71.375988796525618</v>
      </c>
      <c r="O28" s="22">
        <v>76.496832911699499</v>
      </c>
      <c r="P28" s="22">
        <v>78.950549697625846</v>
      </c>
      <c r="Q28" s="22">
        <v>74.510346245718409</v>
      </c>
      <c r="R28" s="22">
        <f>+AVERAGE(F28:Q28)</f>
        <v>75.459507131148101</v>
      </c>
      <c r="V28" s="61">
        <v>2019</v>
      </c>
      <c r="W28" s="23">
        <v>67.045977011494259</v>
      </c>
      <c r="X28" s="23">
        <v>66.226190476190467</v>
      </c>
      <c r="Y28" s="23">
        <v>70.63333333333334</v>
      </c>
      <c r="Z28" s="23">
        <v>73.933333333333337</v>
      </c>
      <c r="AA28" s="23">
        <v>72.752688172042994</v>
      </c>
      <c r="AB28" s="23">
        <v>73.788888888888906</v>
      </c>
      <c r="AC28" s="23">
        <v>65.033333333333346</v>
      </c>
      <c r="AD28" s="23">
        <v>64.643678160919549</v>
      </c>
      <c r="AE28" s="23">
        <v>65.533333333333331</v>
      </c>
      <c r="AF28" s="23">
        <v>70.322580645161295</v>
      </c>
      <c r="AG28" s="23">
        <v>72.122222222222234</v>
      </c>
      <c r="AH28" s="23">
        <v>69.967741935483872</v>
      </c>
      <c r="AI28" s="23">
        <v>69.333608403811425</v>
      </c>
    </row>
    <row r="29" spans="5:35" x14ac:dyDescent="0.25">
      <c r="E29" s="21" t="s">
        <v>138</v>
      </c>
      <c r="F29" s="22">
        <f>+MAX(F8:F27)</f>
        <v>83.266025641025706</v>
      </c>
      <c r="G29" s="22">
        <f t="shared" ref="G29:Q29" si="0">+MAX(G8:G27)</f>
        <v>94</v>
      </c>
      <c r="H29" s="22">
        <f t="shared" si="0"/>
        <v>91.326788218793794</v>
      </c>
      <c r="I29" s="22">
        <f t="shared" si="0"/>
        <v>91.8577777777775</v>
      </c>
      <c r="J29" s="22">
        <f t="shared" si="0"/>
        <v>96.2068965517241</v>
      </c>
      <c r="K29" s="22">
        <f t="shared" si="0"/>
        <v>95.989004629629704</v>
      </c>
      <c r="L29" s="22">
        <f t="shared" si="0"/>
        <v>86.247759856630694</v>
      </c>
      <c r="M29" s="22">
        <f t="shared" si="0"/>
        <v>90</v>
      </c>
      <c r="N29" s="22">
        <f t="shared" si="0"/>
        <v>86</v>
      </c>
      <c r="O29" s="22">
        <f t="shared" si="0"/>
        <v>89</v>
      </c>
      <c r="P29" s="22">
        <f t="shared" si="0"/>
        <v>85.202380952381304</v>
      </c>
      <c r="Q29" s="22">
        <f t="shared" si="0"/>
        <v>86.679347826087096</v>
      </c>
      <c r="R29" s="22">
        <f>+MAX(F29:Q29)</f>
        <v>96.2068965517241</v>
      </c>
      <c r="V29" s="63" t="s">
        <v>61</v>
      </c>
      <c r="W29" s="64">
        <v>72.338751758193936</v>
      </c>
      <c r="X29" s="64">
        <v>74.847141512037354</v>
      </c>
      <c r="Y29" s="64">
        <v>78.599901473941728</v>
      </c>
      <c r="Z29" s="64">
        <v>78.468101081266866</v>
      </c>
      <c r="AA29" s="64">
        <v>78.852996871640073</v>
      </c>
      <c r="AB29" s="64">
        <v>76.850368178829711</v>
      </c>
      <c r="AC29" s="64">
        <v>74.071860232762305</v>
      </c>
      <c r="AD29" s="64">
        <v>73.316236469841712</v>
      </c>
      <c r="AE29" s="64">
        <v>71.477523148741085</v>
      </c>
      <c r="AF29" s="64">
        <v>76.810654973902714</v>
      </c>
      <c r="AG29" s="64">
        <v>78.692708700764257</v>
      </c>
      <c r="AH29" s="64">
        <v>74.48313994180586</v>
      </c>
      <c r="AI29" s="64">
        <v>75.734115361977288</v>
      </c>
    </row>
    <row r="30" spans="5:35" x14ac:dyDescent="0.25">
      <c r="E30" s="21" t="s">
        <v>139</v>
      </c>
      <c r="F30" s="22">
        <f>+MIN(F8:F27)</f>
        <v>62.204301075269299</v>
      </c>
      <c r="G30" s="22">
        <f t="shared" ref="G30:Q30" si="1">+MIN(G8:G27)</f>
        <v>66.288690476190496</v>
      </c>
      <c r="H30" s="22">
        <f t="shared" si="1"/>
        <v>68.896953405017499</v>
      </c>
      <c r="I30" s="22">
        <f t="shared" si="1"/>
        <v>68.793103448275701</v>
      </c>
      <c r="J30" s="22">
        <f t="shared" si="1"/>
        <v>67.607265586647003</v>
      </c>
      <c r="K30" s="22">
        <f t="shared" si="1"/>
        <v>68.470620538165804</v>
      </c>
      <c r="L30" s="22">
        <f t="shared" si="1"/>
        <v>65.243981481481796</v>
      </c>
      <c r="M30" s="22">
        <f t="shared" si="1"/>
        <v>62.969086021505497</v>
      </c>
      <c r="N30" s="22">
        <f t="shared" si="1"/>
        <v>62.144444444444801</v>
      </c>
      <c r="O30" s="22">
        <f t="shared" si="1"/>
        <v>68.020061728394793</v>
      </c>
      <c r="P30" s="22">
        <f t="shared" si="1"/>
        <v>72.018518518518604</v>
      </c>
      <c r="Q30" s="22">
        <f t="shared" si="1"/>
        <v>66.049751243781699</v>
      </c>
      <c r="R30" s="22">
        <f>+MIN(F30:Q30)</f>
        <v>62.144444444444801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Estaciones</vt:lpstr>
      <vt:lpstr>Precipitacion_Isla</vt:lpstr>
      <vt:lpstr>Precipitacion</vt:lpstr>
      <vt:lpstr>P otras</vt:lpstr>
      <vt:lpstr>SPI_años</vt:lpstr>
      <vt:lpstr>BrilloSolar</vt:lpstr>
      <vt:lpstr>Rad Sol</vt:lpstr>
      <vt:lpstr>Evaporacion</vt:lpstr>
      <vt:lpstr>Humedad R</vt:lpstr>
      <vt:lpstr>Temperatura</vt:lpstr>
      <vt:lpstr>ETP_ETR</vt:lpstr>
      <vt:lpstr>BalHid_INEM_Variav.Climatica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Sandra Patiño</cp:lastModifiedBy>
  <dcterms:created xsi:type="dcterms:W3CDTF">2015-06-05T18:19:34Z</dcterms:created>
  <dcterms:modified xsi:type="dcterms:W3CDTF">2023-08-16T18:51:55Z</dcterms:modified>
</cp:coreProperties>
</file>